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1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7.xml" ContentType="application/vnd.openxmlformats-officedocument.drawing+xml"/>
  <Override PartName="/xl/drawings/drawing6.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1.xml" ContentType="application/vnd.openxmlformats-officedocument.drawing+xml"/>
  <Override PartName="/xl/drawings/drawing10.xml" ContentType="application/vnd.openxmlformats-officedocument.drawing+xml"/>
  <Override PartName="/xl/worksheets/sheet1.xml" ContentType="application/vnd.openxmlformats-officedocument.spreadsheetml.worksheet+xml"/>
  <Override PartName="/xl/charts/chart3.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1.xml" ContentType="application/vnd.openxmlformats-officedocument.drawing+xml"/>
  <Override PartName="/xl/charts/chart6.xml" ContentType="application/vnd.openxmlformats-officedocument.drawingml.chart+xml"/>
  <Override PartName="/xl/worksheets/sheet12.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8.xml" ContentType="application/vnd.openxmlformats-officedocument.spreadsheetml.worksheet+xml"/>
  <Override PartName="/xl/sharedStrings.xml" ContentType="application/vnd.openxmlformats-officedocument.spreadsheetml.sharedStrings+xml"/>
  <Override PartName="/xl/drawings/drawing4.xml" ContentType="application/vnd.openxmlformats-officedocument.drawing+xml"/>
  <Override PartName="/xl/worksheets/sheet16.xml" ContentType="application/vnd.openxmlformats-officedocument.spreadsheetml.worksheet+xml"/>
  <Override PartName="/xl/worksheets/sheet17.xml" ContentType="application/vnd.openxmlformats-officedocument.spreadsheetml.worksheet+xml"/>
  <Override PartName="/customXml/itemProps1.xml" ContentType="application/vnd.openxmlformats-officedocument.customXmlProperties+xml"/>
  <Override PartName="/xl/ctrlProps/ctrlProp3.xml" ContentType="application/vnd.ms-excel.controlproperties+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customXml/itemProps3.xml" ContentType="application/vnd.openxmlformats-officedocument.customXmlProperties+xml"/>
  <Override PartName="/xl/comments11.xml" ContentType="application/vnd.openxmlformats-officedocument.spreadsheetml.comments+xml"/>
  <Override PartName="/xl/comments12.xml" ContentType="application/vnd.openxmlformats-officedocument.spreadsheetml.comments+xml"/>
  <Override PartName="/xl/ctrlProps/ctrlProp9.xml" ContentType="application/vnd.ms-excel.controlproperties+xml"/>
  <Override PartName="/xl/comments4.xml" ContentType="application/vnd.openxmlformats-officedocument.spreadsheetml.comments+xml"/>
  <Override PartName="/xl/ctrlProps/ctrlProp8.xml" ContentType="application/vnd.ms-excel.controlproperties+xml"/>
  <Override PartName="/xl/ctrlProps/ctrlProp10.xml" ContentType="application/vnd.ms-excel.controlproperties+xml"/>
  <Override PartName="/xl/comments5.xml" ContentType="application/vnd.openxmlformats-officedocument.spreadsheetml.comments+xml"/>
  <Override PartName="/xl/ctrlProps/ctrlProp11.xml" ContentType="application/vnd.ms-excel.controlproperties+xml"/>
  <Override PartName="/xl/ctrlProps/ctrlProp12.xml" ContentType="application/vnd.ms-excel.controlproperties+xml"/>
  <Override PartName="/xl/ctrlProps/ctrlProp7.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omments1.xml" ContentType="application/vnd.openxmlformats-officedocument.spreadsheetml.comments+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comments6.xml" ContentType="application/vnd.openxmlformats-officedocument.spreadsheetml.comments+xml"/>
  <Override PartName="/xl/ctrlProps/ctrlProp13.xml" ContentType="application/vnd.ms-excel.controlproperties+xml"/>
  <Override PartName="/xl/ctrlProps/ctrlProp19.xml" ContentType="application/vnd.ms-excel.controlproperties+xml"/>
  <Override PartName="/xl/ctrlProps/ctrlProp20.xml" ContentType="application/vnd.ms-excel.controlproperties+xml"/>
  <Override PartName="/xl/comments10.xml" ContentType="application/vnd.openxmlformats-officedocument.spreadsheetml.comment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9.xml" ContentType="application/vnd.openxmlformats-officedocument.spreadsheetml.comments+xml"/>
  <Override PartName="/xl/ctrlProps/ctrlProp14.xml" ContentType="application/vnd.ms-excel.controlproperties+xml"/>
  <Override PartName="/xl/comments7.xml" ContentType="application/vnd.openxmlformats-officedocument.spreadsheetml.comments+xml"/>
  <Override PartName="/xl/ctrlProps/ctrlProp15.xml" ContentType="application/vnd.ms-excel.controlproperties+xml"/>
  <Override PartName="/xl/ctrlProps/ctrlProp16.xml" ContentType="application/vnd.ms-excel.controlproperties+xml"/>
  <Override PartName="/xl/comments8.xml" ContentType="application/vnd.openxmlformats-officedocument.spreadsheetml.comments+xml"/>
  <Override PartName="/xl/ctrlProps/ctrlProp17.xml" ContentType="application/vnd.ms-excel.controlproperties+xml"/>
  <Override PartName="/xl/ctrlProps/ctrlProp18.xml" ContentType="application/vnd.ms-excel.contro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iherii1\Desktop\"/>
    </mc:Choice>
  </mc:AlternateContent>
  <bookViews>
    <workbookView xWindow="0" yWindow="0" windowWidth="20460" windowHeight="11160"/>
  </bookViews>
  <sheets>
    <sheet name="Etusivu" sheetId="4" r:id="rId1"/>
    <sheet name="Ohje" sheetId="9" r:id="rId2"/>
    <sheet name="Tulokset" sheetId="1" r:id="rId3"/>
    <sheet name="2017" sheetId="2" r:id="rId4"/>
    <sheet name="2018" sheetId="19" r:id="rId5"/>
    <sheet name="2019" sheetId="18" r:id="rId6"/>
    <sheet name="2020" sheetId="17" r:id="rId7"/>
    <sheet name="2021" sheetId="16" r:id="rId8"/>
    <sheet name="2022" sheetId="15" r:id="rId9"/>
    <sheet name="2023" sheetId="14" r:id="rId10"/>
    <sheet name="2024" sheetId="13" r:id="rId11"/>
    <sheet name="2025" sheetId="12" r:id="rId12"/>
    <sheet name="2026" sheetId="11" r:id="rId13"/>
    <sheet name="2027" sheetId="20" r:id="rId14"/>
    <sheet name="2028" sheetId="21" r:id="rId15"/>
    <sheet name="Omat taustalaskelmat" sheetId="8" r:id="rId16"/>
    <sheet name="Käsittely" sheetId="3" r:id="rId17"/>
    <sheet name="Petra" sheetId="7" r:id="rId18"/>
  </sheets>
  <calcPr calcId="162913"/>
</workbook>
</file>

<file path=xl/calcChain.xml><?xml version="1.0" encoding="utf-8"?>
<calcChain xmlns="http://schemas.openxmlformats.org/spreadsheetml/2006/main">
  <c r="B113" i="21" l="1"/>
  <c r="B93" i="21"/>
  <c r="B73" i="21"/>
  <c r="G68" i="21"/>
  <c r="C87" i="21" s="1"/>
  <c r="G67" i="21"/>
  <c r="C86" i="21" s="1"/>
  <c r="C125" i="21" s="1"/>
  <c r="G63" i="21"/>
  <c r="C82" i="21" s="1"/>
  <c r="G59" i="21"/>
  <c r="F78" i="21" s="1"/>
  <c r="G58" i="21"/>
  <c r="G57" i="21"/>
  <c r="C76" i="21" s="1"/>
  <c r="G56" i="21"/>
  <c r="C75" i="21" s="1"/>
  <c r="B54" i="21"/>
  <c r="B113" i="20"/>
  <c r="B93" i="20"/>
  <c r="B73" i="20"/>
  <c r="G68" i="20"/>
  <c r="D87" i="20" s="1"/>
  <c r="G67" i="20"/>
  <c r="C86" i="20" s="1"/>
  <c r="C125" i="20" s="1"/>
  <c r="G63" i="20"/>
  <c r="C82" i="20" s="1"/>
  <c r="G59" i="20"/>
  <c r="D78" i="20" s="1"/>
  <c r="G58" i="20"/>
  <c r="G57" i="20"/>
  <c r="D76" i="20" s="1"/>
  <c r="G56" i="20"/>
  <c r="C75" i="20" s="1"/>
  <c r="B54" i="20"/>
  <c r="B113" i="11"/>
  <c r="B93" i="11"/>
  <c r="B73" i="11"/>
  <c r="G68" i="11"/>
  <c r="D87" i="11" s="1"/>
  <c r="G67" i="11"/>
  <c r="C86" i="11" s="1"/>
  <c r="C125" i="11" s="1"/>
  <c r="G63" i="11"/>
  <c r="D82" i="11" s="1"/>
  <c r="G59" i="11"/>
  <c r="D78" i="11" s="1"/>
  <c r="G58" i="11"/>
  <c r="G57" i="11"/>
  <c r="D76" i="11" s="1"/>
  <c r="G56" i="11"/>
  <c r="D75" i="11" s="1"/>
  <c r="B54" i="11"/>
  <c r="B113" i="12"/>
  <c r="B93" i="12"/>
  <c r="B73" i="12"/>
  <c r="G68" i="12"/>
  <c r="C87" i="12" s="1"/>
  <c r="G67" i="12"/>
  <c r="C86" i="12" s="1"/>
  <c r="C125" i="12" s="1"/>
  <c r="G63" i="12"/>
  <c r="C82" i="12" s="1"/>
  <c r="G59" i="12"/>
  <c r="F78" i="12" s="1"/>
  <c r="G58" i="12"/>
  <c r="G57" i="12"/>
  <c r="C76" i="12" s="1"/>
  <c r="G56" i="12"/>
  <c r="C75" i="12" s="1"/>
  <c r="B54" i="12"/>
  <c r="B113" i="13"/>
  <c r="B93" i="13"/>
  <c r="B73" i="13"/>
  <c r="G68" i="13"/>
  <c r="D87" i="13" s="1"/>
  <c r="G67" i="13"/>
  <c r="D86" i="13" s="1"/>
  <c r="D125" i="13" s="1"/>
  <c r="G63" i="13"/>
  <c r="D82" i="13" s="1"/>
  <c r="G59" i="13"/>
  <c r="D78" i="13" s="1"/>
  <c r="G58" i="13"/>
  <c r="G57" i="13"/>
  <c r="D76" i="13" s="1"/>
  <c r="G56" i="13"/>
  <c r="D75" i="13" s="1"/>
  <c r="B54" i="13"/>
  <c r="B113" i="14"/>
  <c r="B93" i="14"/>
  <c r="B73" i="14"/>
  <c r="G68" i="14"/>
  <c r="C87" i="14" s="1"/>
  <c r="G67" i="14"/>
  <c r="C86" i="14" s="1"/>
  <c r="C125" i="14" s="1"/>
  <c r="G63" i="14"/>
  <c r="C82" i="14" s="1"/>
  <c r="G59" i="14"/>
  <c r="C78" i="14" s="1"/>
  <c r="G58" i="14"/>
  <c r="G57" i="14"/>
  <c r="C76" i="14" s="1"/>
  <c r="G56" i="14"/>
  <c r="C75" i="14" s="1"/>
  <c r="B54" i="14"/>
  <c r="B113" i="15"/>
  <c r="B93" i="15"/>
  <c r="B73" i="15"/>
  <c r="G68" i="15"/>
  <c r="G67" i="15"/>
  <c r="C86" i="15" s="1"/>
  <c r="C125" i="15" s="1"/>
  <c r="G63" i="15"/>
  <c r="C82" i="15" s="1"/>
  <c r="G59" i="15"/>
  <c r="F78" i="15" s="1"/>
  <c r="G58" i="15"/>
  <c r="G57" i="15"/>
  <c r="D76" i="15" s="1"/>
  <c r="G56" i="15"/>
  <c r="C75" i="15" s="1"/>
  <c r="B54" i="15"/>
  <c r="B113" i="16"/>
  <c r="B93" i="16"/>
  <c r="B73" i="16"/>
  <c r="G68" i="16"/>
  <c r="C87" i="16" s="1"/>
  <c r="G67" i="16"/>
  <c r="C86" i="16" s="1"/>
  <c r="C125" i="16" s="1"/>
  <c r="G63" i="16"/>
  <c r="C82" i="16" s="1"/>
  <c r="G59" i="16"/>
  <c r="C78" i="16" s="1"/>
  <c r="G58" i="16"/>
  <c r="G57" i="16"/>
  <c r="C76" i="16" s="1"/>
  <c r="G56" i="16"/>
  <c r="C75" i="16" s="1"/>
  <c r="B54" i="16"/>
  <c r="B113" i="17"/>
  <c r="B93" i="17"/>
  <c r="B73" i="17"/>
  <c r="G68" i="17"/>
  <c r="C87" i="17" s="1"/>
  <c r="G67" i="17"/>
  <c r="C86" i="17" s="1"/>
  <c r="C125" i="17" s="1"/>
  <c r="G63" i="17"/>
  <c r="C82" i="17" s="1"/>
  <c r="G59" i="17"/>
  <c r="C78" i="17" s="1"/>
  <c r="G58" i="17"/>
  <c r="G57" i="17"/>
  <c r="C76" i="17" s="1"/>
  <c r="G56" i="17"/>
  <c r="C75" i="17" s="1"/>
  <c r="B54" i="17"/>
  <c r="B113" i="18"/>
  <c r="B93" i="18"/>
  <c r="B73" i="18"/>
  <c r="G68" i="18"/>
  <c r="D87" i="18" s="1"/>
  <c r="G67" i="18"/>
  <c r="D86" i="18" s="1"/>
  <c r="D125" i="18" s="1"/>
  <c r="G63" i="18"/>
  <c r="D82" i="18" s="1"/>
  <c r="G59" i="18"/>
  <c r="D78" i="18" s="1"/>
  <c r="G58" i="18"/>
  <c r="G57" i="18"/>
  <c r="D76" i="18" s="1"/>
  <c r="G56" i="18"/>
  <c r="D75" i="18" s="1"/>
  <c r="B54" i="18"/>
  <c r="B113" i="19"/>
  <c r="B93" i="19"/>
  <c r="B73" i="19"/>
  <c r="G68" i="19"/>
  <c r="G67" i="19"/>
  <c r="G63" i="19"/>
  <c r="G59" i="19"/>
  <c r="F78" i="19" s="1"/>
  <c r="G58" i="19"/>
  <c r="G57" i="19"/>
  <c r="C76" i="19" s="1"/>
  <c r="G56" i="19"/>
  <c r="C75" i="19" s="1"/>
  <c r="B54" i="19"/>
  <c r="F86" i="11" l="1"/>
  <c r="F125" i="11" s="1"/>
  <c r="C78" i="21"/>
  <c r="E82" i="21"/>
  <c r="D86" i="20"/>
  <c r="D125" i="20" s="1"/>
  <c r="E82" i="20"/>
  <c r="F82" i="11"/>
  <c r="E86" i="11"/>
  <c r="E125" i="11" s="1"/>
  <c r="D86" i="12"/>
  <c r="D125" i="12" s="1"/>
  <c r="E78" i="13"/>
  <c r="E82" i="16"/>
  <c r="D75" i="19"/>
  <c r="D86" i="21"/>
  <c r="D125" i="21" s="1"/>
  <c r="D75" i="21"/>
  <c r="D75" i="20"/>
  <c r="E76" i="20"/>
  <c r="E86" i="20"/>
  <c r="E125" i="20" s="1"/>
  <c r="F76" i="20"/>
  <c r="F87" i="20"/>
  <c r="E75" i="11"/>
  <c r="E76" i="11"/>
  <c r="D78" i="12"/>
  <c r="C78" i="12"/>
  <c r="E82" i="12"/>
  <c r="F86" i="13"/>
  <c r="F125" i="13" s="1"/>
  <c r="E86" i="13"/>
  <c r="E125" i="13" s="1"/>
  <c r="E75" i="13"/>
  <c r="D75" i="14"/>
  <c r="E78" i="15"/>
  <c r="D82" i="15"/>
  <c r="E86" i="15"/>
  <c r="E125" i="15" s="1"/>
  <c r="D86" i="16"/>
  <c r="D125" i="16" s="1"/>
  <c r="D86" i="17"/>
  <c r="D125" i="17" s="1"/>
  <c r="E82" i="17"/>
  <c r="E75" i="18"/>
  <c r="F86" i="18"/>
  <c r="F125" i="18" s="1"/>
  <c r="E87" i="18"/>
  <c r="E75" i="21"/>
  <c r="E78" i="21"/>
  <c r="E86" i="21"/>
  <c r="E125" i="21" s="1"/>
  <c r="D78" i="21"/>
  <c r="D82" i="21"/>
  <c r="F82" i="20"/>
  <c r="E75" i="20"/>
  <c r="E78" i="20"/>
  <c r="F86" i="20"/>
  <c r="F125" i="20" s="1"/>
  <c r="F75" i="20"/>
  <c r="D82" i="20"/>
  <c r="E87" i="20"/>
  <c r="F76" i="11"/>
  <c r="E78" i="11"/>
  <c r="E87" i="11"/>
  <c r="F75" i="11"/>
  <c r="E82" i="11"/>
  <c r="D86" i="11"/>
  <c r="D125" i="11" s="1"/>
  <c r="F87" i="11"/>
  <c r="E75" i="12"/>
  <c r="E78" i="12"/>
  <c r="E86" i="12"/>
  <c r="E125" i="12" s="1"/>
  <c r="D75" i="12"/>
  <c r="D82" i="12"/>
  <c r="F76" i="13"/>
  <c r="F75" i="13"/>
  <c r="E82" i="13"/>
  <c r="E87" i="13"/>
  <c r="E76" i="13"/>
  <c r="F82" i="13"/>
  <c r="F87" i="13"/>
  <c r="F75" i="14"/>
  <c r="D82" i="14"/>
  <c r="E86" i="14"/>
  <c r="E125" i="14" s="1"/>
  <c r="D78" i="14"/>
  <c r="F82" i="14"/>
  <c r="E75" i="14"/>
  <c r="E78" i="14"/>
  <c r="D86" i="14"/>
  <c r="D125" i="14" s="1"/>
  <c r="E82" i="14"/>
  <c r="F86" i="14"/>
  <c r="F125" i="14" s="1"/>
  <c r="D75" i="15"/>
  <c r="C78" i="15"/>
  <c r="E82" i="15"/>
  <c r="E75" i="15"/>
  <c r="D78" i="15"/>
  <c r="D86" i="15"/>
  <c r="D125" i="15" s="1"/>
  <c r="D78" i="16"/>
  <c r="D75" i="16"/>
  <c r="E78" i="16"/>
  <c r="E86" i="16"/>
  <c r="E125" i="16" s="1"/>
  <c r="E75" i="16"/>
  <c r="D82" i="16"/>
  <c r="F86" i="16"/>
  <c r="F125" i="16" s="1"/>
  <c r="D78" i="17"/>
  <c r="D75" i="17"/>
  <c r="E78" i="17"/>
  <c r="E86" i="17"/>
  <c r="E125" i="17" s="1"/>
  <c r="E75" i="17"/>
  <c r="D82" i="17"/>
  <c r="E76" i="18"/>
  <c r="F82" i="18"/>
  <c r="F87" i="18"/>
  <c r="E78" i="18"/>
  <c r="F75" i="18"/>
  <c r="E82" i="18"/>
  <c r="F76" i="18"/>
  <c r="E86" i="18"/>
  <c r="E125" i="18" s="1"/>
  <c r="D78" i="19"/>
  <c r="C78" i="19"/>
  <c r="E78" i="19"/>
  <c r="D76" i="21"/>
  <c r="D87" i="21"/>
  <c r="E76" i="21"/>
  <c r="E87" i="21"/>
  <c r="F75" i="21"/>
  <c r="F76" i="21"/>
  <c r="F82" i="21"/>
  <c r="F86" i="21"/>
  <c r="F125" i="21" s="1"/>
  <c r="F87" i="21"/>
  <c r="C76" i="20"/>
  <c r="C78" i="20"/>
  <c r="C87" i="20"/>
  <c r="F78" i="20"/>
  <c r="C75" i="11"/>
  <c r="C76" i="11"/>
  <c r="C78" i="11"/>
  <c r="C82" i="11"/>
  <c r="C87" i="11"/>
  <c r="F78" i="11"/>
  <c r="D76" i="12"/>
  <c r="E87" i="12"/>
  <c r="F75" i="12"/>
  <c r="F76" i="12"/>
  <c r="F82" i="12"/>
  <c r="F86" i="12"/>
  <c r="F125" i="12" s="1"/>
  <c r="F87" i="12"/>
  <c r="D87" i="12"/>
  <c r="E76" i="12"/>
  <c r="F78" i="13"/>
  <c r="C75" i="13"/>
  <c r="C76" i="13"/>
  <c r="C78" i="13"/>
  <c r="C82" i="13"/>
  <c r="C86" i="13"/>
  <c r="C125" i="13" s="1"/>
  <c r="C87" i="13"/>
  <c r="E76" i="14"/>
  <c r="E87" i="14"/>
  <c r="F76" i="14"/>
  <c r="F78" i="14"/>
  <c r="F87" i="14"/>
  <c r="D76" i="14"/>
  <c r="D87" i="14"/>
  <c r="C87" i="15"/>
  <c r="D87" i="15"/>
  <c r="F87" i="15"/>
  <c r="E87" i="15"/>
  <c r="C76" i="15"/>
  <c r="F76" i="15"/>
  <c r="E76" i="15"/>
  <c r="F75" i="15"/>
  <c r="F82" i="15"/>
  <c r="F86" i="15"/>
  <c r="F125" i="15" s="1"/>
  <c r="D87" i="16"/>
  <c r="F75" i="16"/>
  <c r="F76" i="16"/>
  <c r="F78" i="16"/>
  <c r="F82" i="16"/>
  <c r="F87" i="16"/>
  <c r="D76" i="16"/>
  <c r="E76" i="16"/>
  <c r="E87" i="16"/>
  <c r="D76" i="17"/>
  <c r="D87" i="17"/>
  <c r="E76" i="17"/>
  <c r="E87" i="17"/>
  <c r="F75" i="17"/>
  <c r="F76" i="17"/>
  <c r="F78" i="17"/>
  <c r="F82" i="17"/>
  <c r="F86" i="17"/>
  <c r="F125" i="17" s="1"/>
  <c r="F87" i="17"/>
  <c r="F78" i="18"/>
  <c r="C75" i="18"/>
  <c r="C76" i="18"/>
  <c r="C78" i="18"/>
  <c r="C82" i="18"/>
  <c r="C86" i="18"/>
  <c r="C125" i="18" s="1"/>
  <c r="O29" i="1" s="1"/>
  <c r="C87" i="18"/>
  <c r="F82" i="19"/>
  <c r="E82" i="19"/>
  <c r="D82" i="19"/>
  <c r="C86" i="19"/>
  <c r="C125" i="19" s="1"/>
  <c r="F86" i="19"/>
  <c r="F125" i="19" s="1"/>
  <c r="E86" i="19"/>
  <c r="E125" i="19" s="1"/>
  <c r="D86" i="19"/>
  <c r="D125" i="19" s="1"/>
  <c r="F75" i="19"/>
  <c r="E75" i="19"/>
  <c r="C87" i="19"/>
  <c r="F87" i="19"/>
  <c r="E87" i="19"/>
  <c r="D87" i="19"/>
  <c r="F76" i="19"/>
  <c r="E76" i="19"/>
  <c r="D76" i="19"/>
  <c r="C82" i="19"/>
  <c r="O36" i="1"/>
  <c r="O21" i="1"/>
  <c r="M21" i="1"/>
  <c r="O20" i="1"/>
  <c r="M20" i="1"/>
  <c r="O19" i="1"/>
  <c r="M19" i="1"/>
  <c r="O18" i="1"/>
  <c r="M18" i="1"/>
  <c r="O17" i="1"/>
  <c r="M17" i="1"/>
  <c r="O16" i="1"/>
  <c r="M16" i="1"/>
  <c r="O15" i="1"/>
  <c r="M15" i="1"/>
  <c r="O14" i="1"/>
  <c r="M14" i="1"/>
  <c r="O13" i="1"/>
  <c r="M13" i="1"/>
  <c r="O12" i="1"/>
  <c r="M12" i="1"/>
  <c r="O11" i="1"/>
  <c r="M11" i="1"/>
  <c r="O10" i="1"/>
  <c r="M10" i="1"/>
  <c r="F40" i="21"/>
  <c r="E40" i="21"/>
  <c r="D40" i="21"/>
  <c r="C40" i="21"/>
  <c r="B39" i="21"/>
  <c r="F36" i="21"/>
  <c r="F77" i="21" s="1"/>
  <c r="F117" i="21" s="1"/>
  <c r="E36" i="21"/>
  <c r="E77" i="21" s="1"/>
  <c r="E117" i="21" s="1"/>
  <c r="D36" i="21"/>
  <c r="D77" i="21" s="1"/>
  <c r="D117" i="21" s="1"/>
  <c r="C36" i="21"/>
  <c r="C77" i="21" s="1"/>
  <c r="C117" i="21" s="1"/>
  <c r="D34" i="21"/>
  <c r="C10" i="21"/>
  <c r="F40" i="20"/>
  <c r="E40" i="20"/>
  <c r="D40" i="20"/>
  <c r="C40" i="20"/>
  <c r="B39" i="20"/>
  <c r="F36" i="20"/>
  <c r="F77" i="20" s="1"/>
  <c r="E36" i="20"/>
  <c r="E77" i="20" s="1"/>
  <c r="E117" i="20" s="1"/>
  <c r="C36" i="20"/>
  <c r="C77" i="20" s="1"/>
  <c r="C117" i="20" s="1"/>
  <c r="D34" i="20"/>
  <c r="D36" i="20" s="1"/>
  <c r="D77" i="20" s="1"/>
  <c r="D117" i="20" s="1"/>
  <c r="C10" i="20"/>
  <c r="F40" i="19"/>
  <c r="E40" i="19"/>
  <c r="D40" i="19"/>
  <c r="C40" i="19"/>
  <c r="B39" i="19"/>
  <c r="F36" i="19"/>
  <c r="F77" i="19" s="1"/>
  <c r="F117" i="19" s="1"/>
  <c r="E36" i="19"/>
  <c r="E77" i="19" s="1"/>
  <c r="E117" i="19" s="1"/>
  <c r="C36" i="19"/>
  <c r="D34" i="19"/>
  <c r="D36" i="19" s="1"/>
  <c r="D77" i="19" s="1"/>
  <c r="D117" i="19" s="1"/>
  <c r="C10" i="19"/>
  <c r="F40" i="18"/>
  <c r="E40" i="18"/>
  <c r="D40" i="18"/>
  <c r="C40" i="18"/>
  <c r="B39" i="18"/>
  <c r="F36" i="18"/>
  <c r="F77" i="18" s="1"/>
  <c r="F117" i="18" s="1"/>
  <c r="E36" i="18"/>
  <c r="E77" i="18" s="1"/>
  <c r="E117" i="18" s="1"/>
  <c r="C36" i="18"/>
  <c r="C77" i="18" s="1"/>
  <c r="C117" i="18" s="1"/>
  <c r="D34" i="18"/>
  <c r="D36" i="18" s="1"/>
  <c r="D77" i="18" s="1"/>
  <c r="D117" i="18" s="1"/>
  <c r="C10" i="18"/>
  <c r="O30" i="1"/>
  <c r="F40" i="17"/>
  <c r="E40" i="17"/>
  <c r="D40" i="17"/>
  <c r="C40" i="17"/>
  <c r="B39" i="17"/>
  <c r="F36" i="17"/>
  <c r="F77" i="17" s="1"/>
  <c r="F117" i="17" s="1"/>
  <c r="E36" i="17"/>
  <c r="E77" i="17" s="1"/>
  <c r="E117" i="17" s="1"/>
  <c r="C36" i="17"/>
  <c r="C77" i="17" s="1"/>
  <c r="C117" i="17" s="1"/>
  <c r="D34" i="17"/>
  <c r="D36" i="17" s="1"/>
  <c r="D77" i="17" s="1"/>
  <c r="D117" i="17" s="1"/>
  <c r="C10" i="17"/>
  <c r="O31" i="1"/>
  <c r="F40" i="16"/>
  <c r="E40" i="16"/>
  <c r="D40" i="16"/>
  <c r="C40" i="16"/>
  <c r="B39" i="16"/>
  <c r="F36" i="16"/>
  <c r="F77" i="16" s="1"/>
  <c r="F117" i="16" s="1"/>
  <c r="E36" i="16"/>
  <c r="E77" i="16" s="1"/>
  <c r="E117" i="16" s="1"/>
  <c r="C36" i="16"/>
  <c r="C77" i="16" s="1"/>
  <c r="C117" i="16" s="1"/>
  <c r="D34" i="16"/>
  <c r="D36" i="16" s="1"/>
  <c r="D77" i="16" s="1"/>
  <c r="D117" i="16" s="1"/>
  <c r="C10" i="16"/>
  <c r="O32" i="1"/>
  <c r="F40" i="15"/>
  <c r="E40" i="15"/>
  <c r="D40" i="15"/>
  <c r="C40" i="15"/>
  <c r="B39" i="15"/>
  <c r="F36" i="15"/>
  <c r="F77" i="15" s="1"/>
  <c r="F117" i="15" s="1"/>
  <c r="E36" i="15"/>
  <c r="E77" i="15" s="1"/>
  <c r="C36" i="15"/>
  <c r="C77" i="15" s="1"/>
  <c r="C117" i="15" s="1"/>
  <c r="D34" i="15"/>
  <c r="D36" i="15" s="1"/>
  <c r="D77" i="15" s="1"/>
  <c r="D117" i="15" s="1"/>
  <c r="C10" i="15"/>
  <c r="F40" i="14"/>
  <c r="E40" i="14"/>
  <c r="D40" i="14"/>
  <c r="C40" i="14"/>
  <c r="B39" i="14"/>
  <c r="F36" i="14"/>
  <c r="F77" i="14" s="1"/>
  <c r="F117" i="14" s="1"/>
  <c r="E36" i="14"/>
  <c r="E77" i="14" s="1"/>
  <c r="E117" i="14" s="1"/>
  <c r="C36" i="14"/>
  <c r="C77" i="14" s="1"/>
  <c r="C117" i="14" s="1"/>
  <c r="G33" i="1" s="1"/>
  <c r="D34" i="14"/>
  <c r="D36" i="14" s="1"/>
  <c r="D77" i="14" s="1"/>
  <c r="D117" i="14" s="1"/>
  <c r="C10" i="14"/>
  <c r="F40" i="13"/>
  <c r="E40" i="13"/>
  <c r="D40" i="13"/>
  <c r="C40" i="13"/>
  <c r="B39" i="13"/>
  <c r="F36" i="13"/>
  <c r="F77" i="13" s="1"/>
  <c r="F117" i="13" s="1"/>
  <c r="E36" i="13"/>
  <c r="E77" i="13" s="1"/>
  <c r="E117" i="13" s="1"/>
  <c r="D36" i="13"/>
  <c r="D77" i="13" s="1"/>
  <c r="D117" i="13" s="1"/>
  <c r="C36" i="13"/>
  <c r="C77" i="13" s="1"/>
  <c r="C117" i="13" s="1"/>
  <c r="D34" i="13"/>
  <c r="C10" i="13"/>
  <c r="O35" i="1"/>
  <c r="F40" i="12"/>
  <c r="E40" i="12"/>
  <c r="D40" i="12"/>
  <c r="C40" i="12"/>
  <c r="B39" i="12"/>
  <c r="F36" i="12"/>
  <c r="F77" i="12" s="1"/>
  <c r="F117" i="12" s="1"/>
  <c r="E36" i="12"/>
  <c r="E77" i="12" s="1"/>
  <c r="E117" i="12" s="1"/>
  <c r="C36" i="12"/>
  <c r="C77" i="12" s="1"/>
  <c r="C117" i="12" s="1"/>
  <c r="D34" i="12"/>
  <c r="D36" i="12" s="1"/>
  <c r="D77" i="12" s="1"/>
  <c r="D117" i="12" s="1"/>
  <c r="C10" i="12"/>
  <c r="F40" i="11"/>
  <c r="E40" i="11"/>
  <c r="D40" i="11"/>
  <c r="C40" i="11"/>
  <c r="B39" i="11"/>
  <c r="F36" i="11"/>
  <c r="F77" i="11" s="1"/>
  <c r="F117" i="11" s="1"/>
  <c r="E36" i="11"/>
  <c r="E77" i="11" s="1"/>
  <c r="E117" i="11" s="1"/>
  <c r="C36" i="11"/>
  <c r="C77" i="11" s="1"/>
  <c r="C117" i="11" s="1"/>
  <c r="G36" i="1" s="1"/>
  <c r="D34" i="11"/>
  <c r="D36" i="11" s="1"/>
  <c r="D77" i="11" s="1"/>
  <c r="C10" i="11"/>
  <c r="F65" i="21" l="1"/>
  <c r="G65" i="21" s="1"/>
  <c r="D61" i="21"/>
  <c r="E61" i="21" s="1"/>
  <c r="G61" i="21" s="1"/>
  <c r="F62" i="21"/>
  <c r="G62" i="21" s="1"/>
  <c r="D64" i="21"/>
  <c r="E64" i="21" s="1"/>
  <c r="G64" i="21" s="1"/>
  <c r="E83" i="21" s="1"/>
  <c r="D60" i="21"/>
  <c r="E60" i="21" s="1"/>
  <c r="G60" i="21" s="1"/>
  <c r="F66" i="21"/>
  <c r="G66" i="21" s="1"/>
  <c r="F117" i="20"/>
  <c r="F65" i="20"/>
  <c r="G65" i="20" s="1"/>
  <c r="D61" i="20"/>
  <c r="E61" i="20" s="1"/>
  <c r="G61" i="20" s="1"/>
  <c r="D80" i="20" s="1"/>
  <c r="D64" i="20"/>
  <c r="E64" i="20" s="1"/>
  <c r="G64" i="20" s="1"/>
  <c r="D60" i="20"/>
  <c r="E60" i="20" s="1"/>
  <c r="G60" i="20" s="1"/>
  <c r="F66" i="20"/>
  <c r="G66" i="20" s="1"/>
  <c r="F62" i="20"/>
  <c r="G62" i="20" s="1"/>
  <c r="D117" i="11"/>
  <c r="D64" i="11"/>
  <c r="E64" i="11" s="1"/>
  <c r="G64" i="11" s="1"/>
  <c r="D60" i="11"/>
  <c r="E60" i="11" s="1"/>
  <c r="G60" i="11" s="1"/>
  <c r="F66" i="11"/>
  <c r="G66" i="11" s="1"/>
  <c r="F62" i="11"/>
  <c r="G62" i="11" s="1"/>
  <c r="F65" i="11"/>
  <c r="G65" i="11" s="1"/>
  <c r="D61" i="11"/>
  <c r="E61" i="11" s="1"/>
  <c r="G61" i="11" s="1"/>
  <c r="D80" i="11" s="1"/>
  <c r="F65" i="12"/>
  <c r="G65" i="12" s="1"/>
  <c r="F62" i="12"/>
  <c r="G62" i="12" s="1"/>
  <c r="D60" i="12"/>
  <c r="E60" i="12" s="1"/>
  <c r="G60" i="12" s="1"/>
  <c r="D64" i="12"/>
  <c r="E64" i="12" s="1"/>
  <c r="G64" i="12" s="1"/>
  <c r="C83" i="12" s="1"/>
  <c r="D61" i="12"/>
  <c r="E61" i="12" s="1"/>
  <c r="G61" i="12" s="1"/>
  <c r="F66" i="12"/>
  <c r="G66" i="12" s="1"/>
  <c r="D64" i="13"/>
  <c r="E64" i="13" s="1"/>
  <c r="G64" i="13" s="1"/>
  <c r="D60" i="13"/>
  <c r="E60" i="13" s="1"/>
  <c r="G60" i="13" s="1"/>
  <c r="G69" i="13" s="1"/>
  <c r="F66" i="13"/>
  <c r="G66" i="13" s="1"/>
  <c r="F62" i="13"/>
  <c r="G62" i="13" s="1"/>
  <c r="F65" i="13"/>
  <c r="G65" i="13" s="1"/>
  <c r="D61" i="13"/>
  <c r="E61" i="13" s="1"/>
  <c r="G61" i="13" s="1"/>
  <c r="E80" i="13" s="1"/>
  <c r="F62" i="14"/>
  <c r="G62" i="14" s="1"/>
  <c r="D64" i="14"/>
  <c r="E64" i="14" s="1"/>
  <c r="G64" i="14" s="1"/>
  <c r="C83" i="14" s="1"/>
  <c r="F66" i="14"/>
  <c r="G66" i="14" s="1"/>
  <c r="F65" i="14"/>
  <c r="G65" i="14" s="1"/>
  <c r="D61" i="14"/>
  <c r="E61" i="14" s="1"/>
  <c r="G61" i="14" s="1"/>
  <c r="D60" i="14"/>
  <c r="E60" i="14" s="1"/>
  <c r="G60" i="14" s="1"/>
  <c r="E117" i="15"/>
  <c r="D64" i="15"/>
  <c r="E64" i="15" s="1"/>
  <c r="G64" i="15" s="1"/>
  <c r="C83" i="15" s="1"/>
  <c r="D60" i="15"/>
  <c r="E60" i="15" s="1"/>
  <c r="G60" i="15" s="1"/>
  <c r="F65" i="15"/>
  <c r="G65" i="15" s="1"/>
  <c r="F66" i="15"/>
  <c r="G66" i="15" s="1"/>
  <c r="F62" i="15"/>
  <c r="G62" i="15" s="1"/>
  <c r="D61" i="15"/>
  <c r="E61" i="15" s="1"/>
  <c r="G61" i="15" s="1"/>
  <c r="D64" i="16"/>
  <c r="E64" i="16" s="1"/>
  <c r="G64" i="16" s="1"/>
  <c r="F62" i="16"/>
  <c r="G62" i="16" s="1"/>
  <c r="F65" i="16"/>
  <c r="G65" i="16" s="1"/>
  <c r="D61" i="16"/>
  <c r="E61" i="16" s="1"/>
  <c r="G61" i="16" s="1"/>
  <c r="F66" i="16"/>
  <c r="G66" i="16" s="1"/>
  <c r="D60" i="16"/>
  <c r="E60" i="16" s="1"/>
  <c r="G60" i="16" s="1"/>
  <c r="D64" i="17"/>
  <c r="E64" i="17" s="1"/>
  <c r="G64" i="17" s="1"/>
  <c r="C83" i="17" s="1"/>
  <c r="D61" i="17"/>
  <c r="E61" i="17" s="1"/>
  <c r="G61" i="17" s="1"/>
  <c r="F62" i="17"/>
  <c r="G62" i="17" s="1"/>
  <c r="F65" i="17"/>
  <c r="G65" i="17" s="1"/>
  <c r="F66" i="17"/>
  <c r="G66" i="17" s="1"/>
  <c r="D60" i="17"/>
  <c r="E60" i="17" s="1"/>
  <c r="G60" i="17" s="1"/>
  <c r="F65" i="18"/>
  <c r="G65" i="18" s="1"/>
  <c r="F62" i="18"/>
  <c r="G62" i="18" s="1"/>
  <c r="D64" i="18"/>
  <c r="E64" i="18" s="1"/>
  <c r="G64" i="18" s="1"/>
  <c r="D60" i="18"/>
  <c r="E60" i="18" s="1"/>
  <c r="G60" i="18" s="1"/>
  <c r="G69" i="18" s="1"/>
  <c r="D61" i="18"/>
  <c r="E61" i="18" s="1"/>
  <c r="G61" i="18" s="1"/>
  <c r="D80" i="18" s="1"/>
  <c r="F66" i="18"/>
  <c r="G66" i="18" s="1"/>
  <c r="C77" i="19"/>
  <c r="C117" i="19" s="1"/>
  <c r="G28" i="1" s="1"/>
  <c r="F65" i="19"/>
  <c r="G65" i="19" s="1"/>
  <c r="D61" i="19"/>
  <c r="E61" i="19" s="1"/>
  <c r="G61" i="19" s="1"/>
  <c r="F66" i="19"/>
  <c r="G66" i="19" s="1"/>
  <c r="D64" i="19"/>
  <c r="E64" i="19" s="1"/>
  <c r="G64" i="19" s="1"/>
  <c r="C83" i="19" s="1"/>
  <c r="D60" i="19"/>
  <c r="E60" i="19" s="1"/>
  <c r="G60" i="19" s="1"/>
  <c r="D79" i="19" s="1"/>
  <c r="D88" i="19" s="1"/>
  <c r="F62" i="19"/>
  <c r="G62" i="19" s="1"/>
  <c r="G34" i="1"/>
  <c r="D79" i="13"/>
  <c r="E79" i="13"/>
  <c r="D83" i="15"/>
  <c r="G37" i="1"/>
  <c r="G35" i="1"/>
  <c r="G38" i="1"/>
  <c r="O38" i="1"/>
  <c r="O37" i="1"/>
  <c r="O28" i="1"/>
  <c r="G29" i="1"/>
  <c r="G30" i="1"/>
  <c r="G31" i="1"/>
  <c r="G32" i="1"/>
  <c r="O33" i="1"/>
  <c r="O34" i="1"/>
  <c r="C21" i="3"/>
  <c r="C79" i="19" l="1"/>
  <c r="E83" i="14"/>
  <c r="C80" i="11"/>
  <c r="F83" i="21"/>
  <c r="F80" i="20"/>
  <c r="E80" i="11"/>
  <c r="D80" i="13"/>
  <c r="F83" i="14"/>
  <c r="D83" i="14"/>
  <c r="E83" i="15"/>
  <c r="D83" i="19"/>
  <c r="E83" i="19"/>
  <c r="C83" i="21"/>
  <c r="E80" i="20"/>
  <c r="C80" i="20"/>
  <c r="D83" i="12"/>
  <c r="E83" i="12"/>
  <c r="C80" i="13"/>
  <c r="F79" i="13"/>
  <c r="F88" i="13" s="1"/>
  <c r="F80" i="13"/>
  <c r="C79" i="13"/>
  <c r="C88" i="13" s="1"/>
  <c r="D83" i="17"/>
  <c r="E79" i="19"/>
  <c r="F83" i="19"/>
  <c r="F79" i="19"/>
  <c r="G69" i="19"/>
  <c r="E79" i="18"/>
  <c r="E88" i="18" s="1"/>
  <c r="D83" i="21"/>
  <c r="D81" i="21"/>
  <c r="E81" i="21"/>
  <c r="C81" i="21"/>
  <c r="F81" i="21"/>
  <c r="D85" i="21"/>
  <c r="F85" i="21"/>
  <c r="C85" i="21"/>
  <c r="E85" i="21"/>
  <c r="C80" i="21"/>
  <c r="D80" i="21"/>
  <c r="F80" i="21"/>
  <c r="E80" i="21"/>
  <c r="D79" i="21"/>
  <c r="D88" i="21" s="1"/>
  <c r="F79" i="21"/>
  <c r="F88" i="21" s="1"/>
  <c r="C79" i="21"/>
  <c r="C88" i="21" s="1"/>
  <c r="E79" i="21"/>
  <c r="E88" i="21" s="1"/>
  <c r="G69" i="21"/>
  <c r="C84" i="21"/>
  <c r="E84" i="21"/>
  <c r="F84" i="21"/>
  <c r="D84" i="21"/>
  <c r="D83" i="20"/>
  <c r="C83" i="20"/>
  <c r="F83" i="20"/>
  <c r="E83" i="20"/>
  <c r="D81" i="20"/>
  <c r="F81" i="20"/>
  <c r="E81" i="20"/>
  <c r="C81" i="20"/>
  <c r="D85" i="20"/>
  <c r="C85" i="20"/>
  <c r="F85" i="20"/>
  <c r="E85" i="20"/>
  <c r="D84" i="20"/>
  <c r="F84" i="20"/>
  <c r="E84" i="20"/>
  <c r="C84" i="20"/>
  <c r="D79" i="20"/>
  <c r="D88" i="20" s="1"/>
  <c r="E79" i="20"/>
  <c r="E88" i="20" s="1"/>
  <c r="F79" i="20"/>
  <c r="F88" i="20" s="1"/>
  <c r="G69" i="20"/>
  <c r="C79" i="20"/>
  <c r="C88" i="20" s="1"/>
  <c r="D85" i="11"/>
  <c r="C85" i="11"/>
  <c r="F85" i="11"/>
  <c r="E85" i="11"/>
  <c r="D79" i="11"/>
  <c r="D88" i="11" s="1"/>
  <c r="G69" i="11"/>
  <c r="C79" i="11"/>
  <c r="C88" i="11" s="1"/>
  <c r="E79" i="11"/>
  <c r="E88" i="11" s="1"/>
  <c r="F79" i="11"/>
  <c r="F88" i="11" s="1"/>
  <c r="F80" i="11"/>
  <c r="D84" i="11"/>
  <c r="F84" i="11"/>
  <c r="E84" i="11"/>
  <c r="C84" i="11"/>
  <c r="D83" i="11"/>
  <c r="F83" i="11"/>
  <c r="C83" i="11"/>
  <c r="E83" i="11"/>
  <c r="D81" i="11"/>
  <c r="E81" i="11"/>
  <c r="C81" i="11"/>
  <c r="F81" i="11"/>
  <c r="F83" i="12"/>
  <c r="D79" i="12"/>
  <c r="D88" i="12" s="1"/>
  <c r="E79" i="12"/>
  <c r="E88" i="12" s="1"/>
  <c r="F79" i="12"/>
  <c r="F88" i="12" s="1"/>
  <c r="C79" i="12"/>
  <c r="C88" i="12" s="1"/>
  <c r="G69" i="12"/>
  <c r="D85" i="12"/>
  <c r="F85" i="12"/>
  <c r="E85" i="12"/>
  <c r="C85" i="12"/>
  <c r="E81" i="12"/>
  <c r="C81" i="12"/>
  <c r="F81" i="12"/>
  <c r="D81" i="12"/>
  <c r="C80" i="12"/>
  <c r="D80" i="12"/>
  <c r="F80" i="12"/>
  <c r="E80" i="12"/>
  <c r="C84" i="12"/>
  <c r="F84" i="12"/>
  <c r="D84" i="12"/>
  <c r="E84" i="12"/>
  <c r="C83" i="13"/>
  <c r="D83" i="13"/>
  <c r="F83" i="13"/>
  <c r="E83" i="13"/>
  <c r="C81" i="13"/>
  <c r="F81" i="13"/>
  <c r="D81" i="13"/>
  <c r="E81" i="13"/>
  <c r="C85" i="13"/>
  <c r="E85" i="13"/>
  <c r="D85" i="13"/>
  <c r="F85" i="13"/>
  <c r="F84" i="13"/>
  <c r="D84" i="13"/>
  <c r="C84" i="13"/>
  <c r="E84" i="13"/>
  <c r="C84" i="14"/>
  <c r="F84" i="14"/>
  <c r="E84" i="14"/>
  <c r="D84" i="14"/>
  <c r="C85" i="14"/>
  <c r="D85" i="14"/>
  <c r="F85" i="14"/>
  <c r="E85" i="14"/>
  <c r="C79" i="14"/>
  <c r="C88" i="14" s="1"/>
  <c r="D79" i="14"/>
  <c r="D88" i="14" s="1"/>
  <c r="F79" i="14"/>
  <c r="F88" i="14" s="1"/>
  <c r="G69" i="14"/>
  <c r="E79" i="14"/>
  <c r="E88" i="14" s="1"/>
  <c r="C80" i="14"/>
  <c r="E80" i="14"/>
  <c r="D80" i="14"/>
  <c r="F80" i="14"/>
  <c r="C81" i="14"/>
  <c r="E81" i="14"/>
  <c r="D81" i="14"/>
  <c r="F81" i="14"/>
  <c r="G69" i="15"/>
  <c r="F79" i="15"/>
  <c r="F88" i="15" s="1"/>
  <c r="D79" i="15"/>
  <c r="D88" i="15" s="1"/>
  <c r="C79" i="15"/>
  <c r="C88" i="15" s="1"/>
  <c r="E79" i="15"/>
  <c r="E88" i="15" s="1"/>
  <c r="F81" i="15"/>
  <c r="D81" i="15"/>
  <c r="C81" i="15"/>
  <c r="E81" i="15"/>
  <c r="F83" i="15"/>
  <c r="D85" i="15"/>
  <c r="E85" i="15"/>
  <c r="C85" i="15"/>
  <c r="F85" i="15"/>
  <c r="F80" i="15"/>
  <c r="D80" i="15"/>
  <c r="E80" i="15"/>
  <c r="C80" i="15"/>
  <c r="D84" i="15"/>
  <c r="F84" i="15"/>
  <c r="E84" i="15"/>
  <c r="C84" i="15"/>
  <c r="F83" i="16"/>
  <c r="C83" i="16"/>
  <c r="E83" i="16"/>
  <c r="D83" i="16"/>
  <c r="C84" i="16"/>
  <c r="E84" i="16"/>
  <c r="F84" i="16"/>
  <c r="D84" i="16"/>
  <c r="F85" i="16"/>
  <c r="D85" i="16"/>
  <c r="C85" i="16"/>
  <c r="E85" i="16"/>
  <c r="F80" i="16"/>
  <c r="D80" i="16"/>
  <c r="E80" i="16"/>
  <c r="C80" i="16"/>
  <c r="E79" i="16"/>
  <c r="E88" i="16" s="1"/>
  <c r="G69" i="16"/>
  <c r="D79" i="16"/>
  <c r="D88" i="16" s="1"/>
  <c r="C79" i="16"/>
  <c r="C88" i="16" s="1"/>
  <c r="F79" i="16"/>
  <c r="F88" i="16" s="1"/>
  <c r="F81" i="16"/>
  <c r="C81" i="16"/>
  <c r="E81" i="16"/>
  <c r="D81" i="16"/>
  <c r="E83" i="17"/>
  <c r="C84" i="17"/>
  <c r="D84" i="17"/>
  <c r="E84" i="17"/>
  <c r="F84" i="17"/>
  <c r="F83" i="17"/>
  <c r="F81" i="17"/>
  <c r="E81" i="17"/>
  <c r="D81" i="17"/>
  <c r="C81" i="17"/>
  <c r="E85" i="17"/>
  <c r="F85" i="17"/>
  <c r="D85" i="17"/>
  <c r="C85" i="17"/>
  <c r="D79" i="17"/>
  <c r="D88" i="17" s="1"/>
  <c r="G69" i="17"/>
  <c r="F79" i="17"/>
  <c r="F88" i="17" s="1"/>
  <c r="C79" i="17"/>
  <c r="C88" i="17" s="1"/>
  <c r="E79" i="17"/>
  <c r="E88" i="17" s="1"/>
  <c r="C80" i="17"/>
  <c r="E80" i="17"/>
  <c r="D80" i="17"/>
  <c r="F80" i="17"/>
  <c r="C80" i="18"/>
  <c r="C79" i="18"/>
  <c r="C88" i="18" s="1"/>
  <c r="E80" i="18"/>
  <c r="F79" i="18"/>
  <c r="F88" i="18" s="1"/>
  <c r="F80" i="18"/>
  <c r="D84" i="18"/>
  <c r="E84" i="18"/>
  <c r="C84" i="18"/>
  <c r="F84" i="18"/>
  <c r="D83" i="18"/>
  <c r="E83" i="18"/>
  <c r="C83" i="18"/>
  <c r="F83" i="18"/>
  <c r="D79" i="18"/>
  <c r="D88" i="18" s="1"/>
  <c r="D85" i="18"/>
  <c r="E85" i="18"/>
  <c r="F85" i="18"/>
  <c r="C85" i="18"/>
  <c r="D81" i="18"/>
  <c r="F81" i="18"/>
  <c r="E81" i="18"/>
  <c r="C81" i="18"/>
  <c r="E85" i="19"/>
  <c r="D85" i="19"/>
  <c r="C85" i="19"/>
  <c r="F85" i="19"/>
  <c r="F80" i="19"/>
  <c r="C80" i="19"/>
  <c r="E80" i="19"/>
  <c r="D80" i="19"/>
  <c r="C84" i="19"/>
  <c r="D84" i="19"/>
  <c r="F84" i="19"/>
  <c r="E84" i="19"/>
  <c r="D81" i="19"/>
  <c r="C81" i="19"/>
  <c r="F81" i="19"/>
  <c r="E81" i="19"/>
  <c r="E88" i="13"/>
  <c r="D88" i="13"/>
  <c r="F88" i="19"/>
  <c r="C88" i="19"/>
  <c r="D11" i="1" s="1"/>
  <c r="E88" i="19"/>
  <c r="V7" i="7"/>
  <c r="V8" i="7"/>
  <c r="V9" i="7"/>
  <c r="V10" i="7"/>
  <c r="V11" i="7"/>
  <c r="V12" i="7"/>
  <c r="V13" i="7"/>
  <c r="V14" i="7"/>
  <c r="V15" i="7"/>
  <c r="V16" i="7"/>
  <c r="V17" i="7"/>
  <c r="V18" i="7"/>
  <c r="V19" i="7"/>
  <c r="V20" i="7"/>
  <c r="V21" i="7"/>
  <c r="V22" i="7"/>
  <c r="V23" i="7"/>
  <c r="V24" i="7"/>
  <c r="V25" i="7"/>
  <c r="V26" i="7"/>
  <c r="V6" i="7"/>
  <c r="U6" i="7"/>
  <c r="V27" i="7" l="1"/>
  <c r="C105" i="2" l="1"/>
  <c r="E105" i="2" s="1"/>
  <c r="C105" i="12"/>
  <c r="C105" i="13"/>
  <c r="C105" i="14"/>
  <c r="C105" i="15"/>
  <c r="C105" i="17"/>
  <c r="C105" i="21"/>
  <c r="C105" i="20"/>
  <c r="C105" i="11"/>
  <c r="C105" i="19"/>
  <c r="C105" i="16"/>
  <c r="C105" i="18"/>
  <c r="D21" i="1"/>
  <c r="D20" i="1"/>
  <c r="D12" i="1"/>
  <c r="D13" i="1"/>
  <c r="D14" i="1"/>
  <c r="D15" i="1"/>
  <c r="D16" i="1"/>
  <c r="D17" i="1"/>
  <c r="D18" i="1"/>
  <c r="D19" i="1"/>
  <c r="N6" i="7"/>
  <c r="F105" i="2" l="1"/>
  <c r="D105" i="19"/>
  <c r="D124" i="19" s="1"/>
  <c r="F105" i="19"/>
  <c r="F124" i="19" s="1"/>
  <c r="E105" i="19"/>
  <c r="E124" i="19" s="1"/>
  <c r="C124" i="19"/>
  <c r="N28" i="1" s="1"/>
  <c r="F105" i="17"/>
  <c r="F124" i="17" s="1"/>
  <c r="E105" i="17"/>
  <c r="E124" i="17" s="1"/>
  <c r="D105" i="17"/>
  <c r="D124" i="17" s="1"/>
  <c r="C124" i="17"/>
  <c r="N30" i="1" s="1"/>
  <c r="F105" i="12"/>
  <c r="F124" i="12" s="1"/>
  <c r="E105" i="12"/>
  <c r="E124" i="12" s="1"/>
  <c r="D105" i="12"/>
  <c r="D124" i="12" s="1"/>
  <c r="C124" i="12"/>
  <c r="N35" i="1" s="1"/>
  <c r="F105" i="11"/>
  <c r="F124" i="11" s="1"/>
  <c r="E105" i="11"/>
  <c r="E124" i="11" s="1"/>
  <c r="D105" i="11"/>
  <c r="D124" i="11" s="1"/>
  <c r="C124" i="11"/>
  <c r="N36" i="1" s="1"/>
  <c r="F105" i="15"/>
  <c r="F124" i="15" s="1"/>
  <c r="E105" i="15"/>
  <c r="E124" i="15" s="1"/>
  <c r="D105" i="15"/>
  <c r="D124" i="15" s="1"/>
  <c r="C124" i="15"/>
  <c r="N32" i="1" s="1"/>
  <c r="F105" i="18"/>
  <c r="F124" i="18" s="1"/>
  <c r="E105" i="18"/>
  <c r="E124" i="18" s="1"/>
  <c r="D105" i="18"/>
  <c r="D124" i="18" s="1"/>
  <c r="C124" i="18"/>
  <c r="N29" i="1" s="1"/>
  <c r="F105" i="20"/>
  <c r="F124" i="20" s="1"/>
  <c r="D105" i="20"/>
  <c r="D124" i="20" s="1"/>
  <c r="E105" i="20"/>
  <c r="E124" i="20" s="1"/>
  <c r="C124" i="20"/>
  <c r="N37" i="1" s="1"/>
  <c r="F105" i="14"/>
  <c r="F124" i="14" s="1"/>
  <c r="D105" i="14"/>
  <c r="D124" i="14" s="1"/>
  <c r="E105" i="14"/>
  <c r="E124" i="14" s="1"/>
  <c r="C124" i="14"/>
  <c r="N33" i="1" s="1"/>
  <c r="D105" i="2"/>
  <c r="F105" i="16"/>
  <c r="F124" i="16" s="1"/>
  <c r="D105" i="16"/>
  <c r="D124" i="16" s="1"/>
  <c r="E105" i="16"/>
  <c r="E124" i="16" s="1"/>
  <c r="C124" i="16"/>
  <c r="N31" i="1" s="1"/>
  <c r="F105" i="21"/>
  <c r="F124" i="21" s="1"/>
  <c r="E105" i="21"/>
  <c r="E124" i="21" s="1"/>
  <c r="D105" i="21"/>
  <c r="D124" i="21" s="1"/>
  <c r="C124" i="21"/>
  <c r="N38" i="1" s="1"/>
  <c r="F105" i="13"/>
  <c r="F124" i="13" s="1"/>
  <c r="E105" i="13"/>
  <c r="E124" i="13" s="1"/>
  <c r="D105" i="13"/>
  <c r="D124" i="13" s="1"/>
  <c r="C124" i="13"/>
  <c r="N34" i="1" s="1"/>
  <c r="N23" i="7"/>
  <c r="G57" i="2" l="1"/>
  <c r="G58" i="2"/>
  <c r="G59" i="2"/>
  <c r="G63" i="2"/>
  <c r="D82" i="2" s="1"/>
  <c r="G67" i="2"/>
  <c r="G68" i="2"/>
  <c r="G56" i="2"/>
  <c r="W13" i="7" l="1"/>
  <c r="I18" i="3"/>
  <c r="H18" i="3"/>
  <c r="G18" i="3"/>
  <c r="E86" i="2" l="1"/>
  <c r="E125" i="2" s="1"/>
  <c r="D86" i="2"/>
  <c r="D125" i="2" s="1"/>
  <c r="C86" i="2"/>
  <c r="C125" i="2" s="1"/>
  <c r="O27" i="1" s="1"/>
  <c r="F86" i="2"/>
  <c r="F125" i="2" s="1"/>
  <c r="C27" i="7" l="1"/>
  <c r="W7" i="7"/>
  <c r="W8" i="7"/>
  <c r="W9" i="7"/>
  <c r="W10" i="7"/>
  <c r="W11" i="7"/>
  <c r="W12" i="7"/>
  <c r="W14" i="7"/>
  <c r="W15" i="7"/>
  <c r="W16" i="7"/>
  <c r="W17" i="7"/>
  <c r="W18" i="7"/>
  <c r="W19" i="7"/>
  <c r="W20" i="7"/>
  <c r="W21" i="7"/>
  <c r="W22" i="7"/>
  <c r="W23" i="7"/>
  <c r="W24" i="7"/>
  <c r="W25" i="7"/>
  <c r="W26" i="7"/>
  <c r="W6" i="7"/>
  <c r="U7" i="7"/>
  <c r="U8" i="7"/>
  <c r="U9" i="7"/>
  <c r="U10" i="7"/>
  <c r="U11" i="7"/>
  <c r="U12" i="7"/>
  <c r="U13" i="7"/>
  <c r="U14" i="7"/>
  <c r="U15" i="7"/>
  <c r="U16" i="7"/>
  <c r="U17" i="7"/>
  <c r="U18" i="7"/>
  <c r="U19" i="7"/>
  <c r="U20" i="7"/>
  <c r="U21" i="7"/>
  <c r="U22" i="7"/>
  <c r="U23" i="7"/>
  <c r="U24" i="7"/>
  <c r="U25" i="7"/>
  <c r="U26" i="7"/>
  <c r="T7" i="7"/>
  <c r="T8" i="7"/>
  <c r="T9" i="7"/>
  <c r="T10" i="7"/>
  <c r="T11" i="7"/>
  <c r="T12" i="7"/>
  <c r="T13" i="7"/>
  <c r="T14" i="7"/>
  <c r="T15" i="7"/>
  <c r="T16" i="7"/>
  <c r="T17" i="7"/>
  <c r="T18" i="7"/>
  <c r="T19" i="7"/>
  <c r="T20" i="7"/>
  <c r="T21" i="7"/>
  <c r="T22" i="7"/>
  <c r="T23" i="7"/>
  <c r="T24" i="7"/>
  <c r="T25" i="7"/>
  <c r="T26" i="7"/>
  <c r="T6" i="7"/>
  <c r="S7" i="7"/>
  <c r="S8" i="7"/>
  <c r="S9" i="7"/>
  <c r="S10" i="7"/>
  <c r="S11" i="7"/>
  <c r="S12" i="7"/>
  <c r="S13" i="7"/>
  <c r="S14" i="7"/>
  <c r="S15" i="7"/>
  <c r="S16" i="7"/>
  <c r="S17" i="7"/>
  <c r="S18" i="7"/>
  <c r="S19" i="7"/>
  <c r="S20" i="7"/>
  <c r="S21" i="7"/>
  <c r="S22" i="7"/>
  <c r="S23" i="7"/>
  <c r="S24" i="7"/>
  <c r="S25" i="7"/>
  <c r="S26" i="7"/>
  <c r="S6" i="7"/>
  <c r="R7" i="7"/>
  <c r="R8" i="7"/>
  <c r="R9" i="7"/>
  <c r="R10" i="7"/>
  <c r="R11" i="7"/>
  <c r="R12" i="7"/>
  <c r="R13" i="7"/>
  <c r="R14" i="7"/>
  <c r="R15" i="7"/>
  <c r="R16" i="7"/>
  <c r="R17" i="7"/>
  <c r="R18" i="7"/>
  <c r="R19" i="7"/>
  <c r="R20" i="7"/>
  <c r="R21" i="7"/>
  <c r="R22" i="7"/>
  <c r="R23" i="7"/>
  <c r="R24" i="7"/>
  <c r="R25" i="7"/>
  <c r="R26" i="7"/>
  <c r="R6" i="7"/>
  <c r="Q7" i="7"/>
  <c r="Q8" i="7"/>
  <c r="Q9" i="7"/>
  <c r="Q10" i="7"/>
  <c r="Q11" i="7"/>
  <c r="Q12" i="7"/>
  <c r="Q13" i="7"/>
  <c r="Q14" i="7"/>
  <c r="Q15" i="7"/>
  <c r="Q16" i="7"/>
  <c r="Q17" i="7"/>
  <c r="Q18" i="7"/>
  <c r="Q19" i="7"/>
  <c r="Q20" i="7"/>
  <c r="Q21" i="7"/>
  <c r="Q22" i="7"/>
  <c r="Q23" i="7"/>
  <c r="Q24" i="7"/>
  <c r="Q25" i="7"/>
  <c r="Q26" i="7"/>
  <c r="Q6" i="7"/>
  <c r="P7" i="7"/>
  <c r="P8" i="7"/>
  <c r="P9" i="7"/>
  <c r="P10" i="7"/>
  <c r="P11" i="7"/>
  <c r="P12" i="7"/>
  <c r="P13" i="7"/>
  <c r="P14" i="7"/>
  <c r="P15" i="7"/>
  <c r="P16" i="7"/>
  <c r="P17" i="7"/>
  <c r="P18" i="7"/>
  <c r="P19" i="7"/>
  <c r="P20" i="7"/>
  <c r="P21" i="7"/>
  <c r="P22" i="7"/>
  <c r="P23" i="7"/>
  <c r="P24" i="7"/>
  <c r="P25" i="7"/>
  <c r="P26" i="7"/>
  <c r="P6" i="7"/>
  <c r="O7" i="7"/>
  <c r="O8" i="7"/>
  <c r="O9" i="7"/>
  <c r="O10" i="7"/>
  <c r="O11" i="7"/>
  <c r="O12" i="7"/>
  <c r="O13" i="7"/>
  <c r="O14" i="7"/>
  <c r="O15" i="7"/>
  <c r="O16" i="7"/>
  <c r="O17" i="7"/>
  <c r="O18" i="7"/>
  <c r="O19" i="7"/>
  <c r="O20" i="7"/>
  <c r="O21" i="7"/>
  <c r="O22" i="7"/>
  <c r="O23" i="7"/>
  <c r="O24" i="7"/>
  <c r="O25" i="7"/>
  <c r="O26" i="7"/>
  <c r="O6" i="7"/>
  <c r="N19" i="7"/>
  <c r="N7" i="7"/>
  <c r="N8" i="7"/>
  <c r="N9" i="7"/>
  <c r="N10" i="7"/>
  <c r="N11" i="7"/>
  <c r="N12" i="7"/>
  <c r="N13" i="7"/>
  <c r="N14" i="7"/>
  <c r="N15" i="7"/>
  <c r="N16" i="7"/>
  <c r="N17" i="7"/>
  <c r="N18" i="7"/>
  <c r="N20" i="7"/>
  <c r="N21" i="7"/>
  <c r="N22" i="7"/>
  <c r="N24" i="7"/>
  <c r="N25" i="7"/>
  <c r="N26" i="7"/>
  <c r="N27" i="7" l="1"/>
  <c r="C10" i="2"/>
  <c r="F66" i="2" l="1"/>
  <c r="G66" i="2" s="1"/>
  <c r="D61" i="2"/>
  <c r="F62" i="2"/>
  <c r="G62" i="2" s="1"/>
  <c r="D64" i="2"/>
  <c r="F65" i="2"/>
  <c r="G65" i="2" s="1"/>
  <c r="D60" i="2"/>
  <c r="C95" i="13"/>
  <c r="C95" i="21"/>
  <c r="C95" i="16"/>
  <c r="C95" i="19"/>
  <c r="C95" i="11"/>
  <c r="C95" i="12"/>
  <c r="C95" i="17"/>
  <c r="C95" i="14"/>
  <c r="C95" i="15"/>
  <c r="C95" i="20"/>
  <c r="C95" i="18"/>
  <c r="F95" i="15" l="1"/>
  <c r="D95" i="15"/>
  <c r="C115" i="15"/>
  <c r="E95" i="15"/>
  <c r="E95" i="11"/>
  <c r="D95" i="11"/>
  <c r="F95" i="11"/>
  <c r="C115" i="11"/>
  <c r="E95" i="13"/>
  <c r="D95" i="13"/>
  <c r="F95" i="13"/>
  <c r="C115" i="13"/>
  <c r="F95" i="14"/>
  <c r="C115" i="14"/>
  <c r="D95" i="14"/>
  <c r="E95" i="14"/>
  <c r="E95" i="19"/>
  <c r="C115" i="19"/>
  <c r="D95" i="19"/>
  <c r="F95" i="19"/>
  <c r="E95" i="18"/>
  <c r="D95" i="18"/>
  <c r="F95" i="18"/>
  <c r="C115" i="18"/>
  <c r="F95" i="17"/>
  <c r="D95" i="17"/>
  <c r="C115" i="17"/>
  <c r="E95" i="17"/>
  <c r="F95" i="16"/>
  <c r="D95" i="16"/>
  <c r="C115" i="16"/>
  <c r="E95" i="16"/>
  <c r="D95" i="20"/>
  <c r="E95" i="20"/>
  <c r="F95" i="20"/>
  <c r="C115" i="20"/>
  <c r="F95" i="12"/>
  <c r="C115" i="12"/>
  <c r="D95" i="12"/>
  <c r="E95" i="12"/>
  <c r="F95" i="21"/>
  <c r="C115" i="21"/>
  <c r="E95" i="21"/>
  <c r="D95" i="21"/>
  <c r="E61" i="2"/>
  <c r="G61" i="2" s="1"/>
  <c r="D80" i="2" s="1"/>
  <c r="E64" i="2"/>
  <c r="G64" i="2" s="1"/>
  <c r="E60" i="2"/>
  <c r="G60" i="2" s="1"/>
  <c r="E84" i="2"/>
  <c r="D84" i="2"/>
  <c r="C84" i="2"/>
  <c r="F84" i="2"/>
  <c r="C85" i="2"/>
  <c r="C124" i="2" s="1"/>
  <c r="N27" i="1" s="1"/>
  <c r="E85" i="2"/>
  <c r="E124" i="2" s="1"/>
  <c r="F85" i="2"/>
  <c r="F124" i="2" s="1"/>
  <c r="D85" i="2"/>
  <c r="C81" i="2"/>
  <c r="F81" i="2"/>
  <c r="E81" i="2"/>
  <c r="D81" i="2"/>
  <c r="D124" i="2"/>
  <c r="E38" i="1" l="1"/>
  <c r="D115" i="12"/>
  <c r="E37" i="1"/>
  <c r="D115" i="16"/>
  <c r="D115" i="17"/>
  <c r="E115" i="19"/>
  <c r="E33" i="1"/>
  <c r="D115" i="13"/>
  <c r="F115" i="20"/>
  <c r="F115" i="16"/>
  <c r="F115" i="19"/>
  <c r="F115" i="14"/>
  <c r="E115" i="13"/>
  <c r="F115" i="11"/>
  <c r="D115" i="21"/>
  <c r="F115" i="21"/>
  <c r="E35" i="1"/>
  <c r="E115" i="20"/>
  <c r="E115" i="16"/>
  <c r="E115" i="17"/>
  <c r="F115" i="17"/>
  <c r="D115" i="18"/>
  <c r="D115" i="19"/>
  <c r="E115" i="14"/>
  <c r="E34" i="1"/>
  <c r="D115" i="11"/>
  <c r="E32" i="1"/>
  <c r="E115" i="21"/>
  <c r="E115" i="12"/>
  <c r="F115" i="12"/>
  <c r="D115" i="20"/>
  <c r="E31" i="1"/>
  <c r="E30" i="1"/>
  <c r="E29" i="1"/>
  <c r="E115" i="18"/>
  <c r="E28" i="1"/>
  <c r="D115" i="14"/>
  <c r="F115" i="13"/>
  <c r="E36" i="1"/>
  <c r="E115" i="11"/>
  <c r="D115" i="15"/>
  <c r="F115" i="18"/>
  <c r="E115" i="15"/>
  <c r="F115" i="15"/>
  <c r="D83" i="2"/>
  <c r="C83" i="2"/>
  <c r="C36" i="2"/>
  <c r="F36" i="2"/>
  <c r="E36" i="2"/>
  <c r="D34" i="2" l="1"/>
  <c r="D36" i="2" s="1"/>
  <c r="B113" i="2" l="1"/>
  <c r="B93" i="2"/>
  <c r="B73" i="2"/>
  <c r="B54" i="2"/>
  <c r="C80" i="2" l="1"/>
  <c r="C87" i="2"/>
  <c r="D21" i="3"/>
  <c r="E21" i="3"/>
  <c r="F21" i="3"/>
  <c r="I13" i="3"/>
  <c r="H13" i="3"/>
  <c r="G9" i="3"/>
  <c r="H9" i="3"/>
  <c r="I9" i="3"/>
  <c r="G10" i="3"/>
  <c r="H10" i="3"/>
  <c r="I10" i="3"/>
  <c r="G11" i="3"/>
  <c r="H11" i="3"/>
  <c r="I11" i="3"/>
  <c r="G12" i="3"/>
  <c r="H12" i="3"/>
  <c r="I12" i="3"/>
  <c r="G13" i="3"/>
  <c r="G14" i="3"/>
  <c r="H14" i="3"/>
  <c r="I14" i="3"/>
  <c r="G15" i="3"/>
  <c r="H15" i="3"/>
  <c r="I15" i="3"/>
  <c r="G16" i="3"/>
  <c r="H16" i="3"/>
  <c r="I16" i="3"/>
  <c r="G17" i="3"/>
  <c r="H17" i="3"/>
  <c r="I17" i="3"/>
  <c r="G19" i="3"/>
  <c r="H19" i="3"/>
  <c r="I19" i="3"/>
  <c r="G20" i="3"/>
  <c r="H20" i="3"/>
  <c r="I20" i="3"/>
  <c r="I8" i="3"/>
  <c r="H8" i="3"/>
  <c r="G8" i="3"/>
  <c r="B39" i="2"/>
  <c r="F40" i="2"/>
  <c r="E40" i="2"/>
  <c r="D40" i="2"/>
  <c r="C40" i="2"/>
  <c r="G69" i="2" l="1"/>
  <c r="E75" i="2"/>
  <c r="D75" i="2"/>
  <c r="E80" i="2"/>
  <c r="D76" i="2"/>
  <c r="E76" i="2"/>
  <c r="E87" i="2"/>
  <c r="D87" i="2"/>
  <c r="E79" i="2"/>
  <c r="D79" i="2"/>
  <c r="E83" i="2"/>
  <c r="E78" i="2"/>
  <c r="D78" i="2"/>
  <c r="E82" i="2"/>
  <c r="E77" i="2"/>
  <c r="E117" i="2" s="1"/>
  <c r="D77" i="2"/>
  <c r="D117" i="2" s="1"/>
  <c r="C75" i="2"/>
  <c r="F77" i="2"/>
  <c r="F117" i="2" s="1"/>
  <c r="C77" i="2"/>
  <c r="C117" i="2" s="1"/>
  <c r="G27" i="1" s="1"/>
  <c r="F76" i="2"/>
  <c r="C76" i="2"/>
  <c r="C82" i="2"/>
  <c r="F82" i="2"/>
  <c r="F75" i="2"/>
  <c r="F80" i="2"/>
  <c r="F79" i="2"/>
  <c r="C79" i="2"/>
  <c r="F78" i="2"/>
  <c r="C78" i="2"/>
  <c r="I21" i="3"/>
  <c r="F87" i="2"/>
  <c r="F83" i="2"/>
  <c r="H21" i="3"/>
  <c r="G21" i="3"/>
  <c r="C95" i="2" l="1"/>
  <c r="D95" i="2" s="1"/>
  <c r="D115" i="2" s="1"/>
  <c r="P27" i="7"/>
  <c r="O27" i="7"/>
  <c r="R27" i="7"/>
  <c r="S27" i="7"/>
  <c r="W27" i="7"/>
  <c r="U27" i="7"/>
  <c r="T27" i="7"/>
  <c r="Q27" i="7"/>
  <c r="E99" i="21" l="1"/>
  <c r="E119" i="21" s="1"/>
  <c r="F99" i="20"/>
  <c r="F119" i="20" s="1"/>
  <c r="F99" i="11"/>
  <c r="F119" i="11" s="1"/>
  <c r="C99" i="12"/>
  <c r="C119" i="12" s="1"/>
  <c r="I35" i="1" s="1"/>
  <c r="C99" i="14"/>
  <c r="C119" i="14" s="1"/>
  <c r="I33" i="1" s="1"/>
  <c r="C99" i="15"/>
  <c r="C119" i="15" s="1"/>
  <c r="I32" i="1" s="1"/>
  <c r="E99" i="16"/>
  <c r="E119" i="16" s="1"/>
  <c r="C99" i="17"/>
  <c r="C119" i="17" s="1"/>
  <c r="I30" i="1" s="1"/>
  <c r="F99" i="18"/>
  <c r="F119" i="18" s="1"/>
  <c r="F99" i="19"/>
  <c r="F119" i="19" s="1"/>
  <c r="C99" i="21"/>
  <c r="C119" i="21" s="1"/>
  <c r="I38" i="1" s="1"/>
  <c r="D99" i="20"/>
  <c r="D119" i="20" s="1"/>
  <c r="D99" i="21"/>
  <c r="D119" i="21" s="1"/>
  <c r="E99" i="20"/>
  <c r="E119" i="20" s="1"/>
  <c r="E99" i="11"/>
  <c r="E119" i="11" s="1"/>
  <c r="F99" i="12"/>
  <c r="F119" i="12" s="1"/>
  <c r="F99" i="13"/>
  <c r="F119" i="13" s="1"/>
  <c r="F99" i="14"/>
  <c r="F119" i="14" s="1"/>
  <c r="F99" i="15"/>
  <c r="F119" i="15" s="1"/>
  <c r="D99" i="16"/>
  <c r="D119" i="16" s="1"/>
  <c r="F99" i="17"/>
  <c r="F119" i="17" s="1"/>
  <c r="E99" i="18"/>
  <c r="E119" i="18" s="1"/>
  <c r="E99" i="19"/>
  <c r="E119" i="19" s="1"/>
  <c r="D99" i="11"/>
  <c r="D119" i="11" s="1"/>
  <c r="F99" i="16"/>
  <c r="F119" i="16" s="1"/>
  <c r="F99" i="21"/>
  <c r="F119" i="21" s="1"/>
  <c r="E99" i="12"/>
  <c r="E119" i="12" s="1"/>
  <c r="E99" i="13"/>
  <c r="E119" i="13" s="1"/>
  <c r="C99" i="16"/>
  <c r="C119" i="16" s="1"/>
  <c r="I31" i="1" s="1"/>
  <c r="E99" i="17"/>
  <c r="E119" i="17" s="1"/>
  <c r="D99" i="18"/>
  <c r="D119" i="18" s="1"/>
  <c r="C99" i="19"/>
  <c r="C119" i="19" s="1"/>
  <c r="I28" i="1" s="1"/>
  <c r="E99" i="15"/>
  <c r="E119" i="15" s="1"/>
  <c r="D99" i="12"/>
  <c r="D119" i="12" s="1"/>
  <c r="E99" i="14"/>
  <c r="E119" i="14" s="1"/>
  <c r="D99" i="15"/>
  <c r="D119" i="15" s="1"/>
  <c r="D99" i="13"/>
  <c r="D119" i="13" s="1"/>
  <c r="D99" i="14"/>
  <c r="D119" i="14" s="1"/>
  <c r="D99" i="17"/>
  <c r="D119" i="17" s="1"/>
  <c r="C99" i="18"/>
  <c r="C119" i="18" s="1"/>
  <c r="I29" i="1" s="1"/>
  <c r="C99" i="13"/>
  <c r="C119" i="13" s="1"/>
  <c r="I34" i="1" s="1"/>
  <c r="C99" i="20"/>
  <c r="C119" i="20" s="1"/>
  <c r="I37" i="1" s="1"/>
  <c r="C99" i="11"/>
  <c r="C119" i="11" s="1"/>
  <c r="I36" i="1" s="1"/>
  <c r="D99" i="19"/>
  <c r="D119" i="19" s="1"/>
  <c r="C102" i="20"/>
  <c r="C102" i="11"/>
  <c r="C102" i="12"/>
  <c r="C102" i="14"/>
  <c r="C102" i="15"/>
  <c r="C102" i="17"/>
  <c r="C102" i="18"/>
  <c r="C102" i="13"/>
  <c r="C102" i="21"/>
  <c r="C102" i="16"/>
  <c r="C102" i="19"/>
  <c r="D103" i="2"/>
  <c r="D122" i="2" s="1"/>
  <c r="F103" i="21"/>
  <c r="F122" i="21" s="1"/>
  <c r="E103" i="20"/>
  <c r="E122" i="20" s="1"/>
  <c r="E103" i="11"/>
  <c r="E122" i="11" s="1"/>
  <c r="F103" i="13"/>
  <c r="F122" i="13" s="1"/>
  <c r="F103" i="16"/>
  <c r="F122" i="16" s="1"/>
  <c r="E103" i="18"/>
  <c r="E122" i="18" s="1"/>
  <c r="F103" i="19"/>
  <c r="F122" i="19" s="1"/>
  <c r="E103" i="21"/>
  <c r="E122" i="21" s="1"/>
  <c r="D103" i="20"/>
  <c r="D122" i="20" s="1"/>
  <c r="D103" i="11"/>
  <c r="D122" i="11" s="1"/>
  <c r="E103" i="13"/>
  <c r="E122" i="13" s="1"/>
  <c r="E103" i="16"/>
  <c r="E122" i="16" s="1"/>
  <c r="D103" i="18"/>
  <c r="D122" i="18" s="1"/>
  <c r="E103" i="19"/>
  <c r="E122" i="19" s="1"/>
  <c r="F103" i="2"/>
  <c r="F122" i="2" s="1"/>
  <c r="F103" i="18"/>
  <c r="F122" i="18" s="1"/>
  <c r="F103" i="20"/>
  <c r="F122" i="20" s="1"/>
  <c r="F103" i="12"/>
  <c r="F122" i="12" s="1"/>
  <c r="D103" i="13"/>
  <c r="D122" i="13" s="1"/>
  <c r="F103" i="17"/>
  <c r="F122" i="17" s="1"/>
  <c r="E103" i="12"/>
  <c r="E122" i="12" s="1"/>
  <c r="F103" i="14"/>
  <c r="F122" i="14" s="1"/>
  <c r="E103" i="15"/>
  <c r="E122" i="15" s="1"/>
  <c r="E103" i="14"/>
  <c r="E122" i="14" s="1"/>
  <c r="E103" i="17"/>
  <c r="E122" i="17" s="1"/>
  <c r="C103" i="19"/>
  <c r="C122" i="19" s="1"/>
  <c r="L28" i="1" s="1"/>
  <c r="F103" i="11"/>
  <c r="F122" i="11" s="1"/>
  <c r="F103" i="15"/>
  <c r="F122" i="15" s="1"/>
  <c r="D103" i="14"/>
  <c r="D122" i="14" s="1"/>
  <c r="D103" i="17"/>
  <c r="D122" i="17" s="1"/>
  <c r="C103" i="14"/>
  <c r="C122" i="14" s="1"/>
  <c r="L33" i="1" s="1"/>
  <c r="D103" i="15"/>
  <c r="D122" i="15" s="1"/>
  <c r="C103" i="18"/>
  <c r="C122" i="18" s="1"/>
  <c r="L29" i="1" s="1"/>
  <c r="C103" i="13"/>
  <c r="C122" i="13" s="1"/>
  <c r="L34" i="1" s="1"/>
  <c r="C103" i="16"/>
  <c r="C122" i="16" s="1"/>
  <c r="L31" i="1" s="1"/>
  <c r="C103" i="12"/>
  <c r="C122" i="12" s="1"/>
  <c r="L35" i="1" s="1"/>
  <c r="C103" i="15"/>
  <c r="C122" i="15" s="1"/>
  <c r="L32" i="1" s="1"/>
  <c r="D103" i="16"/>
  <c r="D122" i="16" s="1"/>
  <c r="D103" i="19"/>
  <c r="D122" i="19" s="1"/>
  <c r="D103" i="21"/>
  <c r="D122" i="21" s="1"/>
  <c r="C103" i="20"/>
  <c r="C122" i="20" s="1"/>
  <c r="L37" i="1" s="1"/>
  <c r="C103" i="11"/>
  <c r="C122" i="11" s="1"/>
  <c r="L36" i="1" s="1"/>
  <c r="D103" i="12"/>
  <c r="D122" i="12" s="1"/>
  <c r="C103" i="21"/>
  <c r="C122" i="21" s="1"/>
  <c r="L38" i="1" s="1"/>
  <c r="C103" i="17"/>
  <c r="C122" i="17" s="1"/>
  <c r="L30" i="1" s="1"/>
  <c r="E100" i="21"/>
  <c r="E120" i="21" s="1"/>
  <c r="C100" i="12"/>
  <c r="C120" i="12" s="1"/>
  <c r="J35" i="1" s="1"/>
  <c r="D100" i="13"/>
  <c r="D120" i="13" s="1"/>
  <c r="C100" i="14"/>
  <c r="C120" i="14" s="1"/>
  <c r="J33" i="1" s="1"/>
  <c r="C100" i="15"/>
  <c r="C120" i="15" s="1"/>
  <c r="J32" i="1" s="1"/>
  <c r="E100" i="16"/>
  <c r="E120" i="16" s="1"/>
  <c r="C100" i="17"/>
  <c r="C120" i="17" s="1"/>
  <c r="J30" i="1" s="1"/>
  <c r="F100" i="19"/>
  <c r="F120" i="19" s="1"/>
  <c r="C100" i="21"/>
  <c r="C120" i="21" s="1"/>
  <c r="J38" i="1" s="1"/>
  <c r="D100" i="21"/>
  <c r="D120" i="21" s="1"/>
  <c r="F100" i="20"/>
  <c r="F120" i="20" s="1"/>
  <c r="F100" i="11"/>
  <c r="F120" i="11" s="1"/>
  <c r="F100" i="12"/>
  <c r="F120" i="12" s="1"/>
  <c r="F100" i="14"/>
  <c r="F120" i="14" s="1"/>
  <c r="F100" i="15"/>
  <c r="F120" i="15" s="1"/>
  <c r="D100" i="16"/>
  <c r="D120" i="16" s="1"/>
  <c r="F100" i="17"/>
  <c r="F120" i="17" s="1"/>
  <c r="F100" i="18"/>
  <c r="F120" i="18" s="1"/>
  <c r="E100" i="19"/>
  <c r="E120" i="19" s="1"/>
  <c r="E100" i="20"/>
  <c r="E120" i="20" s="1"/>
  <c r="D100" i="20"/>
  <c r="D120" i="20" s="1"/>
  <c r="F100" i="21"/>
  <c r="F120" i="21" s="1"/>
  <c r="D100" i="12"/>
  <c r="D120" i="12" s="1"/>
  <c r="E100" i="13"/>
  <c r="E120" i="13" s="1"/>
  <c r="E100" i="14"/>
  <c r="E120" i="14" s="1"/>
  <c r="E100" i="15"/>
  <c r="E120" i="15" s="1"/>
  <c r="D100" i="17"/>
  <c r="D120" i="17" s="1"/>
  <c r="D100" i="18"/>
  <c r="D120" i="18" s="1"/>
  <c r="D100" i="19"/>
  <c r="D120" i="19" s="1"/>
  <c r="E100" i="11"/>
  <c r="E120" i="11" s="1"/>
  <c r="D100" i="14"/>
  <c r="D120" i="14" s="1"/>
  <c r="D100" i="15"/>
  <c r="D120" i="15" s="1"/>
  <c r="E100" i="12"/>
  <c r="E120" i="12" s="1"/>
  <c r="F100" i="16"/>
  <c r="F120" i="16" s="1"/>
  <c r="F100" i="13"/>
  <c r="F120" i="13" s="1"/>
  <c r="C100" i="16"/>
  <c r="C120" i="16" s="1"/>
  <c r="J31" i="1" s="1"/>
  <c r="E100" i="17"/>
  <c r="E120" i="17" s="1"/>
  <c r="D100" i="11"/>
  <c r="D120" i="11" s="1"/>
  <c r="E100" i="18"/>
  <c r="E120" i="18" s="1"/>
  <c r="C100" i="19"/>
  <c r="C120" i="19" s="1"/>
  <c r="J28" i="1" s="1"/>
  <c r="C100" i="11"/>
  <c r="C120" i="11" s="1"/>
  <c r="J36" i="1" s="1"/>
  <c r="C100" i="18"/>
  <c r="C120" i="18" s="1"/>
  <c r="J29" i="1" s="1"/>
  <c r="C100" i="20"/>
  <c r="C120" i="20" s="1"/>
  <c r="J37" i="1" s="1"/>
  <c r="C100" i="13"/>
  <c r="C120" i="13" s="1"/>
  <c r="J34" i="1" s="1"/>
  <c r="C104" i="2"/>
  <c r="D104" i="2" s="1"/>
  <c r="D123" i="2" s="1"/>
  <c r="C104" i="12"/>
  <c r="C104" i="14"/>
  <c r="C104" i="15"/>
  <c r="C104" i="17"/>
  <c r="C104" i="20"/>
  <c r="C104" i="21"/>
  <c r="C104" i="13"/>
  <c r="C104" i="16"/>
  <c r="C104" i="11"/>
  <c r="C104" i="19"/>
  <c r="C104" i="18"/>
  <c r="C96" i="21"/>
  <c r="C96" i="20"/>
  <c r="C96" i="11"/>
  <c r="C96" i="16"/>
  <c r="C96" i="18"/>
  <c r="C96" i="19"/>
  <c r="C96" i="13"/>
  <c r="C96" i="14"/>
  <c r="C96" i="15"/>
  <c r="C96" i="17"/>
  <c r="C96" i="12"/>
  <c r="C107" i="20"/>
  <c r="C107" i="11"/>
  <c r="C107" i="18"/>
  <c r="C107" i="21"/>
  <c r="C107" i="13"/>
  <c r="C107" i="16"/>
  <c r="C107" i="19"/>
  <c r="C107" i="12"/>
  <c r="C107" i="17"/>
  <c r="C107" i="14"/>
  <c r="C107" i="15"/>
  <c r="C98" i="20"/>
  <c r="C98" i="11"/>
  <c r="C98" i="12"/>
  <c r="C98" i="14"/>
  <c r="C98" i="15"/>
  <c r="C98" i="17"/>
  <c r="C98" i="18"/>
  <c r="C98" i="21"/>
  <c r="C98" i="13"/>
  <c r="C98" i="19"/>
  <c r="C98" i="16"/>
  <c r="D99" i="2"/>
  <c r="D119" i="2" s="1"/>
  <c r="C99" i="2"/>
  <c r="C119" i="2" s="1"/>
  <c r="I27" i="1" s="1"/>
  <c r="D100" i="2"/>
  <c r="D120" i="2" s="1"/>
  <c r="C100" i="2"/>
  <c r="C120" i="2" s="1"/>
  <c r="J27" i="1" s="1"/>
  <c r="C115" i="2"/>
  <c r="E27" i="1" s="1"/>
  <c r="E103" i="2"/>
  <c r="C103" i="2"/>
  <c r="C122" i="2" s="1"/>
  <c r="L27" i="1" s="1"/>
  <c r="C96" i="2"/>
  <c r="C107" i="2"/>
  <c r="C126" i="2" s="1"/>
  <c r="P27" i="1" s="1"/>
  <c r="C98" i="2"/>
  <c r="C118" i="2" s="1"/>
  <c r="H27" i="1" s="1"/>
  <c r="F99" i="2"/>
  <c r="F119" i="2" s="1"/>
  <c r="E99" i="2"/>
  <c r="E119" i="2" s="1"/>
  <c r="C102" i="2"/>
  <c r="C121" i="2" s="1"/>
  <c r="K27" i="1" s="1"/>
  <c r="F100" i="2"/>
  <c r="F120" i="2" s="1"/>
  <c r="E100" i="2"/>
  <c r="E95" i="2"/>
  <c r="E115" i="2" s="1"/>
  <c r="F95" i="2"/>
  <c r="F115" i="2" s="1"/>
  <c r="C123" i="2" l="1"/>
  <c r="M27" i="1" s="1"/>
  <c r="E98" i="19"/>
  <c r="E118" i="19" s="1"/>
  <c r="D98" i="19"/>
  <c r="D118" i="19" s="1"/>
  <c r="C118" i="19"/>
  <c r="H28" i="1" s="1"/>
  <c r="F98" i="19"/>
  <c r="F118" i="19" s="1"/>
  <c r="F107" i="13"/>
  <c r="F126" i="13" s="1"/>
  <c r="D107" i="13"/>
  <c r="D126" i="13" s="1"/>
  <c r="E107" i="13"/>
  <c r="E126" i="13" s="1"/>
  <c r="C126" i="13"/>
  <c r="P34" i="1" s="1"/>
  <c r="F102" i="21"/>
  <c r="F121" i="21" s="1"/>
  <c r="E102" i="21"/>
  <c r="E121" i="21" s="1"/>
  <c r="D102" i="21"/>
  <c r="D121" i="21" s="1"/>
  <c r="C121" i="21"/>
  <c r="K38" i="1" s="1"/>
  <c r="F102" i="15"/>
  <c r="F121" i="15" s="1"/>
  <c r="C121" i="15"/>
  <c r="K32" i="1" s="1"/>
  <c r="E102" i="15"/>
  <c r="E121" i="15" s="1"/>
  <c r="D102" i="15"/>
  <c r="D121" i="15" s="1"/>
  <c r="F102" i="20"/>
  <c r="F121" i="20" s="1"/>
  <c r="E102" i="20"/>
  <c r="E121" i="20" s="1"/>
  <c r="D102" i="20"/>
  <c r="D121" i="20" s="1"/>
  <c r="C121" i="20"/>
  <c r="K37" i="1" s="1"/>
  <c r="F98" i="13"/>
  <c r="F118" i="13" s="1"/>
  <c r="E98" i="13"/>
  <c r="E118" i="13" s="1"/>
  <c r="D98" i="13"/>
  <c r="D118" i="13" s="1"/>
  <c r="C118" i="13"/>
  <c r="H34" i="1" s="1"/>
  <c r="F98" i="15"/>
  <c r="F118" i="15" s="1"/>
  <c r="D98" i="15"/>
  <c r="D118" i="15" s="1"/>
  <c r="E98" i="15"/>
  <c r="E118" i="15" s="1"/>
  <c r="C118" i="15"/>
  <c r="H32" i="1" s="1"/>
  <c r="F98" i="20"/>
  <c r="F118" i="20" s="1"/>
  <c r="D98" i="20"/>
  <c r="D118" i="20" s="1"/>
  <c r="E98" i="20"/>
  <c r="E118" i="20" s="1"/>
  <c r="C118" i="20"/>
  <c r="H37" i="1" s="1"/>
  <c r="F107" i="12"/>
  <c r="F126" i="12" s="1"/>
  <c r="D107" i="12"/>
  <c r="D126" i="12" s="1"/>
  <c r="C126" i="12"/>
  <c r="P35" i="1" s="1"/>
  <c r="E107" i="12"/>
  <c r="E126" i="12" s="1"/>
  <c r="F107" i="21"/>
  <c r="F126" i="21" s="1"/>
  <c r="D107" i="21"/>
  <c r="D126" i="21" s="1"/>
  <c r="C126" i="21"/>
  <c r="P38" i="1" s="1"/>
  <c r="E107" i="21"/>
  <c r="E126" i="21" s="1"/>
  <c r="F96" i="12"/>
  <c r="C116" i="12"/>
  <c r="E96" i="12"/>
  <c r="D96" i="12"/>
  <c r="C108" i="12"/>
  <c r="E18" i="1" s="1"/>
  <c r="F96" i="13"/>
  <c r="D96" i="13"/>
  <c r="E96" i="13"/>
  <c r="C116" i="13"/>
  <c r="C108" i="13"/>
  <c r="E17" i="1" s="1"/>
  <c r="F96" i="11"/>
  <c r="E96" i="11"/>
  <c r="D96" i="11"/>
  <c r="C116" i="11"/>
  <c r="C108" i="11"/>
  <c r="E19" i="1" s="1"/>
  <c r="F104" i="19"/>
  <c r="F123" i="19" s="1"/>
  <c r="E104" i="19"/>
  <c r="E123" i="19" s="1"/>
  <c r="D104" i="19"/>
  <c r="D123" i="19" s="1"/>
  <c r="C123" i="19"/>
  <c r="M28" i="1" s="1"/>
  <c r="F104" i="21"/>
  <c r="F123" i="21" s="1"/>
  <c r="C123" i="21"/>
  <c r="M38" i="1" s="1"/>
  <c r="D104" i="21"/>
  <c r="D123" i="21" s="1"/>
  <c r="E104" i="21"/>
  <c r="E123" i="21" s="1"/>
  <c r="F104" i="14"/>
  <c r="F123" i="14" s="1"/>
  <c r="D104" i="14"/>
  <c r="D123" i="14" s="1"/>
  <c r="E104" i="14"/>
  <c r="E123" i="14" s="1"/>
  <c r="C123" i="14"/>
  <c r="M33" i="1" s="1"/>
  <c r="F102" i="13"/>
  <c r="F121" i="13" s="1"/>
  <c r="D102" i="13"/>
  <c r="D121" i="13" s="1"/>
  <c r="E102" i="13"/>
  <c r="E121" i="13" s="1"/>
  <c r="C121" i="13"/>
  <c r="K34" i="1" s="1"/>
  <c r="F102" i="14"/>
  <c r="F121" i="14" s="1"/>
  <c r="C121" i="14"/>
  <c r="K33" i="1" s="1"/>
  <c r="E102" i="14"/>
  <c r="E121" i="14" s="1"/>
  <c r="D102" i="14"/>
  <c r="D121" i="14" s="1"/>
  <c r="F98" i="21"/>
  <c r="F118" i="21" s="1"/>
  <c r="D98" i="21"/>
  <c r="D118" i="21" s="1"/>
  <c r="E98" i="21"/>
  <c r="E118" i="21" s="1"/>
  <c r="C118" i="21"/>
  <c r="H38" i="1" s="1"/>
  <c r="F98" i="14"/>
  <c r="F118" i="14" s="1"/>
  <c r="C118" i="14"/>
  <c r="H33" i="1" s="1"/>
  <c r="E98" i="14"/>
  <c r="E118" i="14" s="1"/>
  <c r="D98" i="14"/>
  <c r="D118" i="14" s="1"/>
  <c r="F107" i="15"/>
  <c r="F126" i="15" s="1"/>
  <c r="E107" i="15"/>
  <c r="E126" i="15" s="1"/>
  <c r="D107" i="15"/>
  <c r="D126" i="15" s="1"/>
  <c r="C126" i="15"/>
  <c r="P32" i="1" s="1"/>
  <c r="D107" i="19"/>
  <c r="D126" i="19" s="1"/>
  <c r="F107" i="19"/>
  <c r="F126" i="19" s="1"/>
  <c r="E107" i="19"/>
  <c r="E126" i="19" s="1"/>
  <c r="C126" i="19"/>
  <c r="P28" i="1" s="1"/>
  <c r="F107" i="18"/>
  <c r="F126" i="18" s="1"/>
  <c r="D107" i="18"/>
  <c r="D126" i="18" s="1"/>
  <c r="E107" i="18"/>
  <c r="E126" i="18" s="1"/>
  <c r="C126" i="18"/>
  <c r="P29" i="1" s="1"/>
  <c r="F96" i="17"/>
  <c r="C116" i="17"/>
  <c r="E96" i="17"/>
  <c r="D96" i="17"/>
  <c r="C108" i="17"/>
  <c r="E13" i="1" s="1"/>
  <c r="F96" i="19"/>
  <c r="C116" i="19"/>
  <c r="E96" i="19"/>
  <c r="D96" i="19"/>
  <c r="C108" i="19"/>
  <c r="E11" i="1" s="1"/>
  <c r="F96" i="20"/>
  <c r="E96" i="20"/>
  <c r="D96" i="20"/>
  <c r="C116" i="20"/>
  <c r="C108" i="20"/>
  <c r="E20" i="1" s="1"/>
  <c r="F104" i="11"/>
  <c r="F123" i="11" s="1"/>
  <c r="E104" i="11"/>
  <c r="E123" i="11" s="1"/>
  <c r="D104" i="11"/>
  <c r="D123" i="11" s="1"/>
  <c r="C123" i="11"/>
  <c r="M36" i="1" s="1"/>
  <c r="F104" i="20"/>
  <c r="F123" i="20" s="1"/>
  <c r="E104" i="20"/>
  <c r="E123" i="20" s="1"/>
  <c r="D104" i="20"/>
  <c r="D123" i="20" s="1"/>
  <c r="C123" i="20"/>
  <c r="M37" i="1" s="1"/>
  <c r="F104" i="12"/>
  <c r="F123" i="12" s="1"/>
  <c r="C123" i="12"/>
  <c r="M35" i="1" s="1"/>
  <c r="E104" i="12"/>
  <c r="E123" i="12" s="1"/>
  <c r="D104" i="12"/>
  <c r="D123" i="12" s="1"/>
  <c r="D102" i="19"/>
  <c r="D121" i="19" s="1"/>
  <c r="F102" i="19"/>
  <c r="F121" i="19" s="1"/>
  <c r="E102" i="19"/>
  <c r="E121" i="19" s="1"/>
  <c r="C121" i="19"/>
  <c r="K28" i="1" s="1"/>
  <c r="F102" i="18"/>
  <c r="F121" i="18" s="1"/>
  <c r="E102" i="18"/>
  <c r="E121" i="18" s="1"/>
  <c r="D102" i="18"/>
  <c r="D121" i="18" s="1"/>
  <c r="C121" i="18"/>
  <c r="K29" i="1" s="1"/>
  <c r="F102" i="12"/>
  <c r="F121" i="12" s="1"/>
  <c r="E102" i="12"/>
  <c r="E121" i="12" s="1"/>
  <c r="C121" i="12"/>
  <c r="K35" i="1" s="1"/>
  <c r="D102" i="12"/>
  <c r="D121" i="12" s="1"/>
  <c r="F98" i="17"/>
  <c r="F118" i="17" s="1"/>
  <c r="E98" i="17"/>
  <c r="E118" i="17" s="1"/>
  <c r="D98" i="17"/>
  <c r="D118" i="17" s="1"/>
  <c r="C118" i="17"/>
  <c r="H30" i="1" s="1"/>
  <c r="F98" i="11"/>
  <c r="F118" i="11" s="1"/>
  <c r="D98" i="11"/>
  <c r="D118" i="11" s="1"/>
  <c r="E98" i="11"/>
  <c r="E118" i="11" s="1"/>
  <c r="C118" i="11"/>
  <c r="H36" i="1" s="1"/>
  <c r="F107" i="17"/>
  <c r="F126" i="17" s="1"/>
  <c r="D107" i="17"/>
  <c r="D126" i="17" s="1"/>
  <c r="E107" i="17"/>
  <c r="E126" i="17" s="1"/>
  <c r="C126" i="17"/>
  <c r="P30" i="1" s="1"/>
  <c r="F107" i="20"/>
  <c r="F126" i="20" s="1"/>
  <c r="E107" i="20"/>
  <c r="E126" i="20" s="1"/>
  <c r="D107" i="20"/>
  <c r="D126" i="20" s="1"/>
  <c r="C126" i="20"/>
  <c r="P37" i="1" s="1"/>
  <c r="F96" i="14"/>
  <c r="C116" i="14"/>
  <c r="E96" i="14"/>
  <c r="D96" i="14"/>
  <c r="C108" i="14"/>
  <c r="E16" i="1" s="1"/>
  <c r="F96" i="16"/>
  <c r="C116" i="16"/>
  <c r="D96" i="16"/>
  <c r="E96" i="16"/>
  <c r="C108" i="16"/>
  <c r="E14" i="1" s="1"/>
  <c r="F104" i="18"/>
  <c r="F123" i="18" s="1"/>
  <c r="E104" i="18"/>
  <c r="E123" i="18" s="1"/>
  <c r="D104" i="18"/>
  <c r="D123" i="18" s="1"/>
  <c r="C123" i="18"/>
  <c r="M29" i="1" s="1"/>
  <c r="F104" i="13"/>
  <c r="F123" i="13" s="1"/>
  <c r="E104" i="13"/>
  <c r="E123" i="13" s="1"/>
  <c r="D104" i="13"/>
  <c r="D123" i="13" s="1"/>
  <c r="C123" i="13"/>
  <c r="M34" i="1" s="1"/>
  <c r="F104" i="15"/>
  <c r="F123" i="15" s="1"/>
  <c r="D104" i="15"/>
  <c r="D123" i="15" s="1"/>
  <c r="E104" i="15"/>
  <c r="E123" i="15" s="1"/>
  <c r="C123" i="15"/>
  <c r="M32" i="1" s="1"/>
  <c r="F98" i="16"/>
  <c r="F118" i="16" s="1"/>
  <c r="D98" i="16"/>
  <c r="D118" i="16" s="1"/>
  <c r="E98" i="16"/>
  <c r="E118" i="16" s="1"/>
  <c r="C118" i="16"/>
  <c r="H31" i="1" s="1"/>
  <c r="F98" i="18"/>
  <c r="F118" i="18" s="1"/>
  <c r="D98" i="18"/>
  <c r="D118" i="18" s="1"/>
  <c r="E98" i="18"/>
  <c r="E118" i="18" s="1"/>
  <c r="C118" i="18"/>
  <c r="H29" i="1" s="1"/>
  <c r="F98" i="12"/>
  <c r="F118" i="12" s="1"/>
  <c r="D98" i="12"/>
  <c r="D118" i="12" s="1"/>
  <c r="E98" i="12"/>
  <c r="E118" i="12" s="1"/>
  <c r="C118" i="12"/>
  <c r="H35" i="1" s="1"/>
  <c r="F107" i="14"/>
  <c r="F126" i="14" s="1"/>
  <c r="E107" i="14"/>
  <c r="E126" i="14" s="1"/>
  <c r="C126" i="14"/>
  <c r="P33" i="1" s="1"/>
  <c r="D107" i="14"/>
  <c r="D126" i="14" s="1"/>
  <c r="F107" i="16"/>
  <c r="F126" i="16" s="1"/>
  <c r="E107" i="16"/>
  <c r="E126" i="16" s="1"/>
  <c r="C126" i="16"/>
  <c r="P31" i="1" s="1"/>
  <c r="D107" i="16"/>
  <c r="D126" i="16" s="1"/>
  <c r="F107" i="11"/>
  <c r="F126" i="11" s="1"/>
  <c r="E107" i="11"/>
  <c r="E126" i="11" s="1"/>
  <c r="D107" i="11"/>
  <c r="D126" i="11" s="1"/>
  <c r="C126" i="11"/>
  <c r="P36" i="1" s="1"/>
  <c r="F96" i="15"/>
  <c r="E96" i="15"/>
  <c r="D96" i="15"/>
  <c r="C116" i="15"/>
  <c r="C108" i="15"/>
  <c r="E15" i="1" s="1"/>
  <c r="F96" i="18"/>
  <c r="D96" i="18"/>
  <c r="E96" i="18"/>
  <c r="C116" i="18"/>
  <c r="C108" i="18"/>
  <c r="E12" i="1" s="1"/>
  <c r="F96" i="21"/>
  <c r="E96" i="21"/>
  <c r="C116" i="21"/>
  <c r="D96" i="21"/>
  <c r="C108" i="21"/>
  <c r="E21" i="1" s="1"/>
  <c r="F104" i="16"/>
  <c r="F123" i="16" s="1"/>
  <c r="C123" i="16"/>
  <c r="M31" i="1" s="1"/>
  <c r="E104" i="16"/>
  <c r="E123" i="16" s="1"/>
  <c r="D104" i="16"/>
  <c r="D123" i="16" s="1"/>
  <c r="F104" i="17"/>
  <c r="F123" i="17" s="1"/>
  <c r="C123" i="17"/>
  <c r="M30" i="1" s="1"/>
  <c r="E104" i="17"/>
  <c r="E123" i="17" s="1"/>
  <c r="D104" i="17"/>
  <c r="D123" i="17" s="1"/>
  <c r="F102" i="16"/>
  <c r="F121" i="16" s="1"/>
  <c r="C121" i="16"/>
  <c r="K31" i="1" s="1"/>
  <c r="E102" i="16"/>
  <c r="E121" i="16" s="1"/>
  <c r="D102" i="16"/>
  <c r="D121" i="16" s="1"/>
  <c r="F102" i="17"/>
  <c r="F121" i="17" s="1"/>
  <c r="E102" i="17"/>
  <c r="E121" i="17" s="1"/>
  <c r="D102" i="17"/>
  <c r="D121" i="17" s="1"/>
  <c r="C121" i="17"/>
  <c r="K30" i="1" s="1"/>
  <c r="F102" i="11"/>
  <c r="F121" i="11" s="1"/>
  <c r="E102" i="11"/>
  <c r="E121" i="11" s="1"/>
  <c r="D102" i="11"/>
  <c r="D121" i="11" s="1"/>
  <c r="C121" i="11"/>
  <c r="K36" i="1" s="1"/>
  <c r="C116" i="2"/>
  <c r="F27" i="1" s="1"/>
  <c r="F104" i="2"/>
  <c r="F123" i="2" s="1"/>
  <c r="E96" i="2"/>
  <c r="E116" i="2" s="1"/>
  <c r="F96" i="2"/>
  <c r="F116" i="2" s="1"/>
  <c r="E104" i="2"/>
  <c r="E123" i="2" s="1"/>
  <c r="D107" i="2"/>
  <c r="D126" i="2" s="1"/>
  <c r="E98" i="2"/>
  <c r="E118" i="2" s="1"/>
  <c r="F98" i="2"/>
  <c r="F118" i="2" s="1"/>
  <c r="F107" i="2"/>
  <c r="F126" i="2" s="1"/>
  <c r="E102" i="2"/>
  <c r="E121" i="2" s="1"/>
  <c r="D96" i="2"/>
  <c r="D116" i="2" s="1"/>
  <c r="E107" i="2"/>
  <c r="E126" i="2" s="1"/>
  <c r="F102" i="2"/>
  <c r="F121" i="2" s="1"/>
  <c r="D98" i="2"/>
  <c r="D118" i="2" s="1"/>
  <c r="D102" i="2"/>
  <c r="D121" i="2" s="1"/>
  <c r="C108" i="2"/>
  <c r="E10" i="1" s="1"/>
  <c r="E122" i="2"/>
  <c r="E120" i="2"/>
  <c r="E88" i="2"/>
  <c r="D88" i="2"/>
  <c r="C88" i="2"/>
  <c r="D10" i="1" s="1"/>
  <c r="F88" i="2"/>
  <c r="E116" i="18" l="1"/>
  <c r="E127" i="18" s="1"/>
  <c r="G12" i="1" s="1"/>
  <c r="E108" i="18"/>
  <c r="F116" i="16"/>
  <c r="F127" i="16" s="1"/>
  <c r="H14" i="1" s="1"/>
  <c r="F108" i="16"/>
  <c r="D116" i="20"/>
  <c r="D127" i="20" s="1"/>
  <c r="F20" i="1" s="1"/>
  <c r="D108" i="20"/>
  <c r="D116" i="19"/>
  <c r="D127" i="19" s="1"/>
  <c r="F11" i="1" s="1"/>
  <c r="D108" i="19"/>
  <c r="E116" i="11"/>
  <c r="E127" i="11" s="1"/>
  <c r="G19" i="1" s="1"/>
  <c r="E108" i="11"/>
  <c r="F116" i="21"/>
  <c r="F127" i="21" s="1"/>
  <c r="H21" i="1" s="1"/>
  <c r="F108" i="21"/>
  <c r="E116" i="16"/>
  <c r="E127" i="16" s="1"/>
  <c r="G14" i="1" s="1"/>
  <c r="E108" i="16"/>
  <c r="F116" i="14"/>
  <c r="F127" i="14" s="1"/>
  <c r="H16" i="1" s="1"/>
  <c r="F108" i="14"/>
  <c r="E116" i="20"/>
  <c r="E108" i="20"/>
  <c r="E116" i="19"/>
  <c r="E127" i="19" s="1"/>
  <c r="G11" i="1" s="1"/>
  <c r="E108" i="19"/>
  <c r="D116" i="17"/>
  <c r="D127" i="17" s="1"/>
  <c r="F13" i="1" s="1"/>
  <c r="D108" i="17"/>
  <c r="F116" i="11"/>
  <c r="F127" i="11" s="1"/>
  <c r="H19" i="1" s="1"/>
  <c r="F108" i="11"/>
  <c r="D116" i="13"/>
  <c r="D127" i="13" s="1"/>
  <c r="F17" i="1" s="1"/>
  <c r="D108" i="13"/>
  <c r="E116" i="12"/>
  <c r="E127" i="12" s="1"/>
  <c r="G18" i="1" s="1"/>
  <c r="E108" i="12"/>
  <c r="E127" i="20"/>
  <c r="G20" i="1" s="1"/>
  <c r="D116" i="21"/>
  <c r="D127" i="21" s="1"/>
  <c r="F21" i="1" s="1"/>
  <c r="D108" i="21"/>
  <c r="F116" i="18"/>
  <c r="F127" i="18" s="1"/>
  <c r="H12" i="1" s="1"/>
  <c r="F108" i="18"/>
  <c r="E116" i="15"/>
  <c r="E127" i="15" s="1"/>
  <c r="G15" i="1" s="1"/>
  <c r="E108" i="15"/>
  <c r="D116" i="16"/>
  <c r="D127" i="16" s="1"/>
  <c r="F14" i="1" s="1"/>
  <c r="D108" i="16"/>
  <c r="D116" i="14"/>
  <c r="D127" i="14" s="1"/>
  <c r="F16" i="1" s="1"/>
  <c r="D108" i="14"/>
  <c r="F116" i="20"/>
  <c r="F127" i="20" s="1"/>
  <c r="H20" i="1" s="1"/>
  <c r="F108" i="20"/>
  <c r="F28" i="1"/>
  <c r="C127" i="19"/>
  <c r="C11" i="1" s="1"/>
  <c r="D28" i="1" s="1"/>
  <c r="E116" i="17"/>
  <c r="E127" i="17" s="1"/>
  <c r="G13" i="1" s="1"/>
  <c r="E108" i="17"/>
  <c r="F36" i="1"/>
  <c r="C127" i="11"/>
  <c r="C19" i="1" s="1"/>
  <c r="D36" i="1" s="1"/>
  <c r="F116" i="13"/>
  <c r="F127" i="13" s="1"/>
  <c r="H17" i="1" s="1"/>
  <c r="F108" i="13"/>
  <c r="F35" i="1"/>
  <c r="C127" i="12"/>
  <c r="C18" i="1" s="1"/>
  <c r="D35" i="1" s="1"/>
  <c r="E116" i="21"/>
  <c r="E127" i="21" s="1"/>
  <c r="G21" i="1" s="1"/>
  <c r="E108" i="21"/>
  <c r="F32" i="1"/>
  <c r="C127" i="15"/>
  <c r="C15" i="1" s="1"/>
  <c r="D32" i="1" s="1"/>
  <c r="F33" i="1"/>
  <c r="C127" i="14"/>
  <c r="C16" i="1" s="1"/>
  <c r="D33" i="1" s="1"/>
  <c r="F116" i="17"/>
  <c r="F127" i="17" s="1"/>
  <c r="H13" i="1" s="1"/>
  <c r="F108" i="17"/>
  <c r="E116" i="13"/>
  <c r="E127" i="13" s="1"/>
  <c r="G17" i="1" s="1"/>
  <c r="E108" i="13"/>
  <c r="D116" i="12"/>
  <c r="D127" i="12" s="1"/>
  <c r="F18" i="1" s="1"/>
  <c r="D108" i="12"/>
  <c r="D116" i="18"/>
  <c r="D127" i="18" s="1"/>
  <c r="F12" i="1" s="1"/>
  <c r="D108" i="18"/>
  <c r="D116" i="15"/>
  <c r="D127" i="15" s="1"/>
  <c r="F15" i="1" s="1"/>
  <c r="D108" i="15"/>
  <c r="F38" i="1"/>
  <c r="C127" i="21"/>
  <c r="C21" i="1" s="1"/>
  <c r="D38" i="1" s="1"/>
  <c r="F29" i="1"/>
  <c r="C127" i="18"/>
  <c r="C12" i="1" s="1"/>
  <c r="D29" i="1" s="1"/>
  <c r="F116" i="15"/>
  <c r="F127" i="15" s="1"/>
  <c r="H15" i="1" s="1"/>
  <c r="F108" i="15"/>
  <c r="F31" i="1"/>
  <c r="C127" i="16"/>
  <c r="C14" i="1" s="1"/>
  <c r="D31" i="1" s="1"/>
  <c r="E116" i="14"/>
  <c r="E127" i="14" s="1"/>
  <c r="G16" i="1" s="1"/>
  <c r="E108" i="14"/>
  <c r="F37" i="1"/>
  <c r="C127" i="20"/>
  <c r="C20" i="1" s="1"/>
  <c r="D37" i="1" s="1"/>
  <c r="F116" i="19"/>
  <c r="F127" i="19" s="1"/>
  <c r="H11" i="1" s="1"/>
  <c r="F108" i="19"/>
  <c r="F30" i="1"/>
  <c r="C127" i="17"/>
  <c r="C13" i="1" s="1"/>
  <c r="D30" i="1" s="1"/>
  <c r="D116" i="11"/>
  <c r="D127" i="11" s="1"/>
  <c r="F19" i="1" s="1"/>
  <c r="D108" i="11"/>
  <c r="F34" i="1"/>
  <c r="C127" i="13"/>
  <c r="C17" i="1" s="1"/>
  <c r="D34" i="1" s="1"/>
  <c r="F116" i="12"/>
  <c r="F127" i="12" s="1"/>
  <c r="H18" i="1" s="1"/>
  <c r="F108" i="12"/>
  <c r="C127" i="2"/>
  <c r="C10" i="1" s="1"/>
  <c r="D27" i="1" s="1"/>
  <c r="D108" i="2"/>
  <c r="F108" i="2"/>
  <c r="E108" i="2"/>
  <c r="F127" i="2"/>
  <c r="H10" i="1" s="1"/>
  <c r="E127" i="2"/>
  <c r="G10" i="1" s="1"/>
  <c r="D127" i="2"/>
  <c r="F10" i="1" s="1"/>
  <c r="K21" i="1" l="1"/>
  <c r="J16" i="1"/>
  <c r="K18" i="1"/>
  <c r="K15" i="1"/>
  <c r="J21" i="1"/>
  <c r="J19" i="1"/>
  <c r="K16" i="1"/>
  <c r="C37" i="1"/>
  <c r="I20" i="1"/>
  <c r="K17" i="1"/>
  <c r="J13" i="1"/>
  <c r="K20" i="1"/>
  <c r="C31" i="1"/>
  <c r="I14" i="1"/>
  <c r="K12" i="1"/>
  <c r="J12" i="1"/>
  <c r="C32" i="1"/>
  <c r="I15" i="1"/>
  <c r="C35" i="1"/>
  <c r="I18" i="1"/>
  <c r="K13" i="1"/>
  <c r="J18" i="1"/>
  <c r="K19" i="1"/>
  <c r="C33" i="1"/>
  <c r="I16" i="1"/>
  <c r="J15" i="1"/>
  <c r="C38" i="1"/>
  <c r="I21" i="1"/>
  <c r="C28" i="1"/>
  <c r="K14" i="1"/>
  <c r="C36" i="1"/>
  <c r="I19" i="1"/>
  <c r="C29" i="1"/>
  <c r="I12" i="1"/>
  <c r="J17" i="1"/>
  <c r="J20" i="1"/>
  <c r="C34" i="1"/>
  <c r="I17" i="1"/>
  <c r="C30" i="1"/>
  <c r="I13" i="1"/>
  <c r="J14" i="1"/>
  <c r="C27" i="1"/>
  <c r="I10" i="1"/>
  <c r="J10" i="1"/>
  <c r="K10" i="1"/>
  <c r="K11" i="1"/>
  <c r="I11" i="1"/>
  <c r="J11" i="1"/>
</calcChain>
</file>

<file path=xl/comments1.xml><?xml version="1.0" encoding="utf-8"?>
<comments xmlns="http://schemas.openxmlformats.org/spreadsheetml/2006/main">
  <authors>
    <author>Ukkonen Aino</author>
  </authors>
  <commentList>
    <comment ref="A36" authorId="0" shapeId="0">
      <text>
        <r>
          <rPr>
            <b/>
            <sz val="9"/>
            <color indexed="81"/>
            <rFont val="Tahoma"/>
            <family val="2"/>
          </rPr>
          <t>Ukkonen Aino:</t>
        </r>
        <r>
          <rPr>
            <sz val="9"/>
            <color indexed="81"/>
            <rFont val="Tahoma"/>
            <family val="2"/>
          </rPr>
          <t xml:space="preserve">
Piilotetaan tarvittaessa</t>
        </r>
      </text>
    </comment>
    <comment ref="C99" authorId="0" shapeId="0">
      <text>
        <r>
          <rPr>
            <b/>
            <sz val="9"/>
            <color indexed="81"/>
            <rFont val="Tahoma"/>
            <family val="2"/>
          </rPr>
          <t>Ukkonen Aino:</t>
        </r>
        <r>
          <rPr>
            <sz val="9"/>
            <color indexed="81"/>
            <rFont val="Tahoma"/>
            <family val="2"/>
          </rPr>
          <t xml:space="preserve">
Poikkavat kaavat: Petratiedot + palpan ei-kotitalouksien osuus</t>
        </r>
      </text>
    </comment>
    <comment ref="D99" authorId="0" shapeId="0">
      <text>
        <r>
          <rPr>
            <b/>
            <sz val="9"/>
            <color indexed="81"/>
            <rFont val="Tahoma"/>
            <family val="2"/>
          </rPr>
          <t>Ukkonen Aino:</t>
        </r>
        <r>
          <rPr>
            <sz val="9"/>
            <color indexed="81"/>
            <rFont val="Tahoma"/>
            <family val="2"/>
          </rPr>
          <t xml:space="preserve">
Poikkavat kaavat: Lasin materiaalihydyntäminen + Palpapullot</t>
        </r>
      </text>
    </comment>
    <comment ref="C100" authorId="0" shapeId="0">
      <text>
        <r>
          <rPr>
            <b/>
            <sz val="9"/>
            <color indexed="81"/>
            <rFont val="Tahoma"/>
            <family val="2"/>
          </rPr>
          <t>Ukkonen Aino:</t>
        </r>
        <r>
          <rPr>
            <sz val="9"/>
            <color indexed="81"/>
            <rFont val="Tahoma"/>
            <family val="2"/>
          </rPr>
          <t xml:space="preserve">
Poikkavat kaavat: Petratiedot + palpan ei-kotitalouksien osuus</t>
        </r>
      </text>
    </comment>
    <comment ref="D100" authorId="0" shapeId="0">
      <text>
        <r>
          <rPr>
            <b/>
            <sz val="9"/>
            <color indexed="81"/>
            <rFont val="Tahoma"/>
            <family val="2"/>
          </rPr>
          <t>Ukkonen Aino:</t>
        </r>
        <r>
          <rPr>
            <sz val="9"/>
            <color indexed="81"/>
            <rFont val="Tahoma"/>
            <family val="2"/>
          </rPr>
          <t xml:space="preserve">
Poikkavat kaavat: Metallin materiaalihydyntäminen + Palpatölkit</t>
        </r>
      </text>
    </comment>
    <comment ref="C103" authorId="0" shapeId="0">
      <text>
        <r>
          <rPr>
            <b/>
            <sz val="9"/>
            <color indexed="81"/>
            <rFont val="Tahoma"/>
            <family val="2"/>
          </rPr>
          <t>Ukkonen Aino:</t>
        </r>
        <r>
          <rPr>
            <sz val="9"/>
            <color indexed="81"/>
            <rFont val="Tahoma"/>
            <family val="2"/>
          </rPr>
          <t xml:space="preserve">
Poikkavat kaavat: Petratiedot + palpan ei-kotitalouksien osuus</t>
        </r>
      </text>
    </comment>
    <comment ref="D103" authorId="0" shapeId="0">
      <text>
        <r>
          <rPr>
            <b/>
            <sz val="9"/>
            <color indexed="81"/>
            <rFont val="Tahoma"/>
            <family val="2"/>
          </rPr>
          <t>Ukkonen Aino:</t>
        </r>
        <r>
          <rPr>
            <sz val="9"/>
            <color indexed="81"/>
            <rFont val="Tahoma"/>
            <family val="2"/>
          </rPr>
          <t xml:space="preserve">
Poikkavat kaavat: Muovin materiaalihydyntäminen + Palpapullot</t>
        </r>
      </text>
    </comment>
  </commentList>
</comments>
</file>

<file path=xl/comments10.xml><?xml version="1.0" encoding="utf-8"?>
<comments xmlns="http://schemas.openxmlformats.org/spreadsheetml/2006/main">
  <authors>
    <author>Ukkonen Aino</author>
  </authors>
  <commentList>
    <comment ref="A36" authorId="0" shapeId="0">
      <text>
        <r>
          <rPr>
            <b/>
            <sz val="9"/>
            <color indexed="81"/>
            <rFont val="Tahoma"/>
            <family val="2"/>
          </rPr>
          <t>Ukkonen Aino:</t>
        </r>
        <r>
          <rPr>
            <sz val="9"/>
            <color indexed="81"/>
            <rFont val="Tahoma"/>
            <family val="2"/>
          </rPr>
          <t xml:space="preserve">
Piilotetaan tarvittaessa</t>
        </r>
      </text>
    </comment>
    <comment ref="C99" authorId="0" shapeId="0">
      <text>
        <r>
          <rPr>
            <b/>
            <sz val="9"/>
            <color indexed="81"/>
            <rFont val="Tahoma"/>
            <family val="2"/>
          </rPr>
          <t>Ukkonen Aino:</t>
        </r>
        <r>
          <rPr>
            <sz val="9"/>
            <color indexed="81"/>
            <rFont val="Tahoma"/>
            <family val="2"/>
          </rPr>
          <t xml:space="preserve">
Poikkavat kaavat: Petratiedot + palpan ei-kotitalouksien osuus</t>
        </r>
      </text>
    </comment>
    <comment ref="D99" authorId="0" shapeId="0">
      <text>
        <r>
          <rPr>
            <b/>
            <sz val="9"/>
            <color indexed="81"/>
            <rFont val="Tahoma"/>
            <family val="2"/>
          </rPr>
          <t>Ukkonen Aino:</t>
        </r>
        <r>
          <rPr>
            <sz val="9"/>
            <color indexed="81"/>
            <rFont val="Tahoma"/>
            <family val="2"/>
          </rPr>
          <t xml:space="preserve">
Poikkavat kaavat: Lasin materiaalihydyntäminen + Palpapullot</t>
        </r>
      </text>
    </comment>
    <comment ref="C100" authorId="0" shapeId="0">
      <text>
        <r>
          <rPr>
            <b/>
            <sz val="9"/>
            <color indexed="81"/>
            <rFont val="Tahoma"/>
            <family val="2"/>
          </rPr>
          <t>Ukkonen Aino:</t>
        </r>
        <r>
          <rPr>
            <sz val="9"/>
            <color indexed="81"/>
            <rFont val="Tahoma"/>
            <family val="2"/>
          </rPr>
          <t xml:space="preserve">
Poikkavat kaavat: Petratiedot + palpan ei-kotitalouksien osuus</t>
        </r>
      </text>
    </comment>
    <comment ref="D100" authorId="0" shapeId="0">
      <text>
        <r>
          <rPr>
            <b/>
            <sz val="9"/>
            <color indexed="81"/>
            <rFont val="Tahoma"/>
            <family val="2"/>
          </rPr>
          <t>Ukkonen Aino:</t>
        </r>
        <r>
          <rPr>
            <sz val="9"/>
            <color indexed="81"/>
            <rFont val="Tahoma"/>
            <family val="2"/>
          </rPr>
          <t xml:space="preserve">
Poikkavat kaavat: Metallin materiaalihydyntäminen + Palpatölkit</t>
        </r>
      </text>
    </comment>
    <comment ref="C103" authorId="0" shapeId="0">
      <text>
        <r>
          <rPr>
            <b/>
            <sz val="9"/>
            <color indexed="81"/>
            <rFont val="Tahoma"/>
            <family val="2"/>
          </rPr>
          <t>Ukkonen Aino:</t>
        </r>
        <r>
          <rPr>
            <sz val="9"/>
            <color indexed="81"/>
            <rFont val="Tahoma"/>
            <family val="2"/>
          </rPr>
          <t xml:space="preserve">
Poikkavat kaavat: Petratiedot + palpan ei-kotitalouksien osuus</t>
        </r>
      </text>
    </comment>
    <comment ref="D103" authorId="0" shapeId="0">
      <text>
        <r>
          <rPr>
            <b/>
            <sz val="9"/>
            <color indexed="81"/>
            <rFont val="Tahoma"/>
            <family val="2"/>
          </rPr>
          <t>Ukkonen Aino:</t>
        </r>
        <r>
          <rPr>
            <sz val="9"/>
            <color indexed="81"/>
            <rFont val="Tahoma"/>
            <family val="2"/>
          </rPr>
          <t xml:space="preserve">
Poikkavat kaavat: Muovin materiaalihydyntäminen + Palpapullot</t>
        </r>
      </text>
    </comment>
  </commentList>
</comments>
</file>

<file path=xl/comments11.xml><?xml version="1.0" encoding="utf-8"?>
<comments xmlns="http://schemas.openxmlformats.org/spreadsheetml/2006/main">
  <authors>
    <author>Ukkonen Aino</author>
  </authors>
  <commentList>
    <comment ref="A36" authorId="0" shapeId="0">
      <text>
        <r>
          <rPr>
            <b/>
            <sz val="9"/>
            <color indexed="81"/>
            <rFont val="Tahoma"/>
            <family val="2"/>
          </rPr>
          <t>Ukkonen Aino:</t>
        </r>
        <r>
          <rPr>
            <sz val="9"/>
            <color indexed="81"/>
            <rFont val="Tahoma"/>
            <family val="2"/>
          </rPr>
          <t xml:space="preserve">
Piilotetaan tarvittaessa</t>
        </r>
      </text>
    </comment>
    <comment ref="C99" authorId="0" shapeId="0">
      <text>
        <r>
          <rPr>
            <b/>
            <sz val="9"/>
            <color indexed="81"/>
            <rFont val="Tahoma"/>
            <family val="2"/>
          </rPr>
          <t>Ukkonen Aino:</t>
        </r>
        <r>
          <rPr>
            <sz val="9"/>
            <color indexed="81"/>
            <rFont val="Tahoma"/>
            <family val="2"/>
          </rPr>
          <t xml:space="preserve">
Poikkavat kaavat: Petratiedot + palpan ei-kotitalouksien osuus</t>
        </r>
      </text>
    </comment>
    <comment ref="D99" authorId="0" shapeId="0">
      <text>
        <r>
          <rPr>
            <b/>
            <sz val="9"/>
            <color indexed="81"/>
            <rFont val="Tahoma"/>
            <family val="2"/>
          </rPr>
          <t>Ukkonen Aino:</t>
        </r>
        <r>
          <rPr>
            <sz val="9"/>
            <color indexed="81"/>
            <rFont val="Tahoma"/>
            <family val="2"/>
          </rPr>
          <t xml:space="preserve">
Poikkavat kaavat: Lasin materiaalihydyntäminen + Palpapullot</t>
        </r>
      </text>
    </comment>
    <comment ref="C100" authorId="0" shapeId="0">
      <text>
        <r>
          <rPr>
            <b/>
            <sz val="9"/>
            <color indexed="81"/>
            <rFont val="Tahoma"/>
            <family val="2"/>
          </rPr>
          <t>Ukkonen Aino:</t>
        </r>
        <r>
          <rPr>
            <sz val="9"/>
            <color indexed="81"/>
            <rFont val="Tahoma"/>
            <family val="2"/>
          </rPr>
          <t xml:space="preserve">
Poikkavat kaavat: Petratiedot + palpan ei-kotitalouksien osuus</t>
        </r>
      </text>
    </comment>
    <comment ref="D100" authorId="0" shapeId="0">
      <text>
        <r>
          <rPr>
            <b/>
            <sz val="9"/>
            <color indexed="81"/>
            <rFont val="Tahoma"/>
            <family val="2"/>
          </rPr>
          <t>Ukkonen Aino:</t>
        </r>
        <r>
          <rPr>
            <sz val="9"/>
            <color indexed="81"/>
            <rFont val="Tahoma"/>
            <family val="2"/>
          </rPr>
          <t xml:space="preserve">
Poikkavat kaavat: Metallin materiaalihydyntäminen + Palpatölkit</t>
        </r>
      </text>
    </comment>
    <comment ref="C103" authorId="0" shapeId="0">
      <text>
        <r>
          <rPr>
            <b/>
            <sz val="9"/>
            <color indexed="81"/>
            <rFont val="Tahoma"/>
            <family val="2"/>
          </rPr>
          <t>Ukkonen Aino:</t>
        </r>
        <r>
          <rPr>
            <sz val="9"/>
            <color indexed="81"/>
            <rFont val="Tahoma"/>
            <family val="2"/>
          </rPr>
          <t xml:space="preserve">
Poikkavat kaavat: Petratiedot + palpan ei-kotitalouksien osuus</t>
        </r>
      </text>
    </comment>
    <comment ref="D103" authorId="0" shapeId="0">
      <text>
        <r>
          <rPr>
            <b/>
            <sz val="9"/>
            <color indexed="81"/>
            <rFont val="Tahoma"/>
            <family val="2"/>
          </rPr>
          <t>Ukkonen Aino:</t>
        </r>
        <r>
          <rPr>
            <sz val="9"/>
            <color indexed="81"/>
            <rFont val="Tahoma"/>
            <family val="2"/>
          </rPr>
          <t xml:space="preserve">
Poikkavat kaavat: Muovin materiaalihydyntäminen + Palpapullot</t>
        </r>
      </text>
    </comment>
  </commentList>
</comments>
</file>

<file path=xl/comments12.xml><?xml version="1.0" encoding="utf-8"?>
<comments xmlns="http://schemas.openxmlformats.org/spreadsheetml/2006/main">
  <authors>
    <author>Ukkonen Aino</author>
  </authors>
  <commentList>
    <comment ref="A36" authorId="0" shapeId="0">
      <text>
        <r>
          <rPr>
            <b/>
            <sz val="9"/>
            <color indexed="81"/>
            <rFont val="Tahoma"/>
            <family val="2"/>
          </rPr>
          <t>Ukkonen Aino:</t>
        </r>
        <r>
          <rPr>
            <sz val="9"/>
            <color indexed="81"/>
            <rFont val="Tahoma"/>
            <family val="2"/>
          </rPr>
          <t xml:space="preserve">
Piilotetaan tarvittaessa</t>
        </r>
      </text>
    </comment>
    <comment ref="C99" authorId="0" shapeId="0">
      <text>
        <r>
          <rPr>
            <b/>
            <sz val="9"/>
            <color indexed="81"/>
            <rFont val="Tahoma"/>
            <family val="2"/>
          </rPr>
          <t>Ukkonen Aino:</t>
        </r>
        <r>
          <rPr>
            <sz val="9"/>
            <color indexed="81"/>
            <rFont val="Tahoma"/>
            <family val="2"/>
          </rPr>
          <t xml:space="preserve">
Poikkavat kaavat: Petratiedot + palpan ei-kotitalouksien osuus</t>
        </r>
      </text>
    </comment>
    <comment ref="D99" authorId="0" shapeId="0">
      <text>
        <r>
          <rPr>
            <b/>
            <sz val="9"/>
            <color indexed="81"/>
            <rFont val="Tahoma"/>
            <family val="2"/>
          </rPr>
          <t>Ukkonen Aino:</t>
        </r>
        <r>
          <rPr>
            <sz val="9"/>
            <color indexed="81"/>
            <rFont val="Tahoma"/>
            <family val="2"/>
          </rPr>
          <t xml:space="preserve">
Poikkavat kaavat: Lasin materiaalihydyntäminen + Palpapullot</t>
        </r>
      </text>
    </comment>
    <comment ref="C100" authorId="0" shapeId="0">
      <text>
        <r>
          <rPr>
            <b/>
            <sz val="9"/>
            <color indexed="81"/>
            <rFont val="Tahoma"/>
            <family val="2"/>
          </rPr>
          <t>Ukkonen Aino:</t>
        </r>
        <r>
          <rPr>
            <sz val="9"/>
            <color indexed="81"/>
            <rFont val="Tahoma"/>
            <family val="2"/>
          </rPr>
          <t xml:space="preserve">
Poikkavat kaavat: Petratiedot + palpan ei-kotitalouksien osuus</t>
        </r>
      </text>
    </comment>
    <comment ref="D100" authorId="0" shapeId="0">
      <text>
        <r>
          <rPr>
            <b/>
            <sz val="9"/>
            <color indexed="81"/>
            <rFont val="Tahoma"/>
            <family val="2"/>
          </rPr>
          <t>Ukkonen Aino:</t>
        </r>
        <r>
          <rPr>
            <sz val="9"/>
            <color indexed="81"/>
            <rFont val="Tahoma"/>
            <family val="2"/>
          </rPr>
          <t xml:space="preserve">
Poikkavat kaavat: Metallin materiaalihydyntäminen + Palpatölkit</t>
        </r>
      </text>
    </comment>
    <comment ref="C103" authorId="0" shapeId="0">
      <text>
        <r>
          <rPr>
            <b/>
            <sz val="9"/>
            <color indexed="81"/>
            <rFont val="Tahoma"/>
            <family val="2"/>
          </rPr>
          <t>Ukkonen Aino:</t>
        </r>
        <r>
          <rPr>
            <sz val="9"/>
            <color indexed="81"/>
            <rFont val="Tahoma"/>
            <family val="2"/>
          </rPr>
          <t xml:space="preserve">
Poikkavat kaavat: Petratiedot + palpan ei-kotitalouksien osuus</t>
        </r>
      </text>
    </comment>
    <comment ref="D103" authorId="0" shapeId="0">
      <text>
        <r>
          <rPr>
            <b/>
            <sz val="9"/>
            <color indexed="81"/>
            <rFont val="Tahoma"/>
            <family val="2"/>
          </rPr>
          <t>Ukkonen Aino:</t>
        </r>
        <r>
          <rPr>
            <sz val="9"/>
            <color indexed="81"/>
            <rFont val="Tahoma"/>
            <family val="2"/>
          </rPr>
          <t xml:space="preserve">
Poikkavat kaavat: Muovin materiaalihydyntäminen + Palpapullot</t>
        </r>
      </text>
    </comment>
  </commentList>
</comments>
</file>

<file path=xl/comments2.xml><?xml version="1.0" encoding="utf-8"?>
<comments xmlns="http://schemas.openxmlformats.org/spreadsheetml/2006/main">
  <authors>
    <author>Ukkonen Aino</author>
  </authors>
  <commentList>
    <comment ref="A36" authorId="0" shapeId="0">
      <text>
        <r>
          <rPr>
            <b/>
            <sz val="9"/>
            <color indexed="81"/>
            <rFont val="Tahoma"/>
            <family val="2"/>
          </rPr>
          <t>Ukkonen Aino:</t>
        </r>
        <r>
          <rPr>
            <sz val="9"/>
            <color indexed="81"/>
            <rFont val="Tahoma"/>
            <family val="2"/>
          </rPr>
          <t xml:space="preserve">
Piilotetaan tarvittaessa</t>
        </r>
      </text>
    </comment>
    <comment ref="C99" authorId="0" shapeId="0">
      <text>
        <r>
          <rPr>
            <b/>
            <sz val="9"/>
            <color indexed="81"/>
            <rFont val="Tahoma"/>
            <family val="2"/>
          </rPr>
          <t>Ukkonen Aino:</t>
        </r>
        <r>
          <rPr>
            <sz val="9"/>
            <color indexed="81"/>
            <rFont val="Tahoma"/>
            <family val="2"/>
          </rPr>
          <t xml:space="preserve">
Poikkavat kaavat: Petratiedot + palpan ei-kotitalouksien osuus</t>
        </r>
      </text>
    </comment>
    <comment ref="D99" authorId="0" shapeId="0">
      <text>
        <r>
          <rPr>
            <b/>
            <sz val="9"/>
            <color indexed="81"/>
            <rFont val="Tahoma"/>
            <family val="2"/>
          </rPr>
          <t>Ukkonen Aino:</t>
        </r>
        <r>
          <rPr>
            <sz val="9"/>
            <color indexed="81"/>
            <rFont val="Tahoma"/>
            <family val="2"/>
          </rPr>
          <t xml:space="preserve">
Poikkavat kaavat: Lasin materiaalihydyntäminen + Palpapullot</t>
        </r>
      </text>
    </comment>
    <comment ref="C100" authorId="0" shapeId="0">
      <text>
        <r>
          <rPr>
            <b/>
            <sz val="9"/>
            <color indexed="81"/>
            <rFont val="Tahoma"/>
            <family val="2"/>
          </rPr>
          <t>Ukkonen Aino:</t>
        </r>
        <r>
          <rPr>
            <sz val="9"/>
            <color indexed="81"/>
            <rFont val="Tahoma"/>
            <family val="2"/>
          </rPr>
          <t xml:space="preserve">
Poikkavat kaavat: Petratiedot + palpan ei-kotitalouksien osuus</t>
        </r>
      </text>
    </comment>
    <comment ref="D100" authorId="0" shapeId="0">
      <text>
        <r>
          <rPr>
            <b/>
            <sz val="9"/>
            <color indexed="81"/>
            <rFont val="Tahoma"/>
            <family val="2"/>
          </rPr>
          <t>Ukkonen Aino:</t>
        </r>
        <r>
          <rPr>
            <sz val="9"/>
            <color indexed="81"/>
            <rFont val="Tahoma"/>
            <family val="2"/>
          </rPr>
          <t xml:space="preserve">
Poikkavat kaavat: Metallin materiaalihydyntäminen + Palpatölkit</t>
        </r>
      </text>
    </comment>
    <comment ref="C103" authorId="0" shapeId="0">
      <text>
        <r>
          <rPr>
            <b/>
            <sz val="9"/>
            <color indexed="81"/>
            <rFont val="Tahoma"/>
            <family val="2"/>
          </rPr>
          <t>Ukkonen Aino:</t>
        </r>
        <r>
          <rPr>
            <sz val="9"/>
            <color indexed="81"/>
            <rFont val="Tahoma"/>
            <family val="2"/>
          </rPr>
          <t xml:space="preserve">
Poikkavat kaavat: Petratiedot + palpan ei-kotitalouksien osuus</t>
        </r>
      </text>
    </comment>
    <comment ref="D103" authorId="0" shapeId="0">
      <text>
        <r>
          <rPr>
            <b/>
            <sz val="9"/>
            <color indexed="81"/>
            <rFont val="Tahoma"/>
            <family val="2"/>
          </rPr>
          <t>Ukkonen Aino:</t>
        </r>
        <r>
          <rPr>
            <sz val="9"/>
            <color indexed="81"/>
            <rFont val="Tahoma"/>
            <family val="2"/>
          </rPr>
          <t xml:space="preserve">
Poikkavat kaavat: Muovin materiaalihydyntäminen + Palpapullot</t>
        </r>
      </text>
    </comment>
  </commentList>
</comments>
</file>

<file path=xl/comments3.xml><?xml version="1.0" encoding="utf-8"?>
<comments xmlns="http://schemas.openxmlformats.org/spreadsheetml/2006/main">
  <authors>
    <author>Ukkonen Aino</author>
  </authors>
  <commentList>
    <comment ref="A36" authorId="0" shapeId="0">
      <text>
        <r>
          <rPr>
            <b/>
            <sz val="9"/>
            <color indexed="81"/>
            <rFont val="Tahoma"/>
            <family val="2"/>
          </rPr>
          <t>Ukkonen Aino:</t>
        </r>
        <r>
          <rPr>
            <sz val="9"/>
            <color indexed="81"/>
            <rFont val="Tahoma"/>
            <family val="2"/>
          </rPr>
          <t xml:space="preserve">
Piilotetaan tarvittaessa</t>
        </r>
      </text>
    </comment>
    <comment ref="C99" authorId="0" shapeId="0">
      <text>
        <r>
          <rPr>
            <b/>
            <sz val="9"/>
            <color indexed="81"/>
            <rFont val="Tahoma"/>
            <family val="2"/>
          </rPr>
          <t>Ukkonen Aino:</t>
        </r>
        <r>
          <rPr>
            <sz val="9"/>
            <color indexed="81"/>
            <rFont val="Tahoma"/>
            <family val="2"/>
          </rPr>
          <t xml:space="preserve">
Poikkavat kaavat: Petratiedot + palpan ei-kotitalouksien osuus</t>
        </r>
      </text>
    </comment>
    <comment ref="D99" authorId="0" shapeId="0">
      <text>
        <r>
          <rPr>
            <b/>
            <sz val="9"/>
            <color indexed="81"/>
            <rFont val="Tahoma"/>
            <family val="2"/>
          </rPr>
          <t>Ukkonen Aino:</t>
        </r>
        <r>
          <rPr>
            <sz val="9"/>
            <color indexed="81"/>
            <rFont val="Tahoma"/>
            <family val="2"/>
          </rPr>
          <t xml:space="preserve">
Poikkavat kaavat: Lasin materiaalihydyntäminen + Palpapullot</t>
        </r>
      </text>
    </comment>
    <comment ref="C100" authorId="0" shapeId="0">
      <text>
        <r>
          <rPr>
            <b/>
            <sz val="9"/>
            <color indexed="81"/>
            <rFont val="Tahoma"/>
            <family val="2"/>
          </rPr>
          <t>Ukkonen Aino:</t>
        </r>
        <r>
          <rPr>
            <sz val="9"/>
            <color indexed="81"/>
            <rFont val="Tahoma"/>
            <family val="2"/>
          </rPr>
          <t xml:space="preserve">
Poikkavat kaavat: Petratiedot + palpan ei-kotitalouksien osuus</t>
        </r>
      </text>
    </comment>
    <comment ref="D100" authorId="0" shapeId="0">
      <text>
        <r>
          <rPr>
            <b/>
            <sz val="9"/>
            <color indexed="81"/>
            <rFont val="Tahoma"/>
            <family val="2"/>
          </rPr>
          <t>Ukkonen Aino:</t>
        </r>
        <r>
          <rPr>
            <sz val="9"/>
            <color indexed="81"/>
            <rFont val="Tahoma"/>
            <family val="2"/>
          </rPr>
          <t xml:space="preserve">
Poikkavat kaavat: Metallin materiaalihydyntäminen + Palpatölkit</t>
        </r>
      </text>
    </comment>
    <comment ref="C103" authorId="0" shapeId="0">
      <text>
        <r>
          <rPr>
            <b/>
            <sz val="9"/>
            <color indexed="81"/>
            <rFont val="Tahoma"/>
            <family val="2"/>
          </rPr>
          <t>Ukkonen Aino:</t>
        </r>
        <r>
          <rPr>
            <sz val="9"/>
            <color indexed="81"/>
            <rFont val="Tahoma"/>
            <family val="2"/>
          </rPr>
          <t xml:space="preserve">
Poikkavat kaavat: Petratiedot + palpan ei-kotitalouksien osuus</t>
        </r>
      </text>
    </comment>
    <comment ref="D103" authorId="0" shapeId="0">
      <text>
        <r>
          <rPr>
            <b/>
            <sz val="9"/>
            <color indexed="81"/>
            <rFont val="Tahoma"/>
            <family val="2"/>
          </rPr>
          <t>Ukkonen Aino:</t>
        </r>
        <r>
          <rPr>
            <sz val="9"/>
            <color indexed="81"/>
            <rFont val="Tahoma"/>
            <family val="2"/>
          </rPr>
          <t xml:space="preserve">
Poikkavat kaavat: Muovin materiaalihydyntäminen + Palpapullot</t>
        </r>
      </text>
    </comment>
  </commentList>
</comments>
</file>

<file path=xl/comments4.xml><?xml version="1.0" encoding="utf-8"?>
<comments xmlns="http://schemas.openxmlformats.org/spreadsheetml/2006/main">
  <authors>
    <author>Ukkonen Aino</author>
  </authors>
  <commentList>
    <comment ref="A36" authorId="0" shapeId="0">
      <text>
        <r>
          <rPr>
            <b/>
            <sz val="9"/>
            <color indexed="81"/>
            <rFont val="Tahoma"/>
            <family val="2"/>
          </rPr>
          <t>Ukkonen Aino:</t>
        </r>
        <r>
          <rPr>
            <sz val="9"/>
            <color indexed="81"/>
            <rFont val="Tahoma"/>
            <family val="2"/>
          </rPr>
          <t xml:space="preserve">
Piilotetaan tarvittaessa</t>
        </r>
      </text>
    </comment>
    <comment ref="C99" authorId="0" shapeId="0">
      <text>
        <r>
          <rPr>
            <b/>
            <sz val="9"/>
            <color indexed="81"/>
            <rFont val="Tahoma"/>
            <family val="2"/>
          </rPr>
          <t>Ukkonen Aino:</t>
        </r>
        <r>
          <rPr>
            <sz val="9"/>
            <color indexed="81"/>
            <rFont val="Tahoma"/>
            <family val="2"/>
          </rPr>
          <t xml:space="preserve">
Poikkavat kaavat: Petratiedot + palpan ei-kotitalouksien osuus</t>
        </r>
      </text>
    </comment>
    <comment ref="D99" authorId="0" shapeId="0">
      <text>
        <r>
          <rPr>
            <b/>
            <sz val="9"/>
            <color indexed="81"/>
            <rFont val="Tahoma"/>
            <family val="2"/>
          </rPr>
          <t>Ukkonen Aino:</t>
        </r>
        <r>
          <rPr>
            <sz val="9"/>
            <color indexed="81"/>
            <rFont val="Tahoma"/>
            <family val="2"/>
          </rPr>
          <t xml:space="preserve">
Poikkavat kaavat: Lasin materiaalihydyntäminen + Palpapullot</t>
        </r>
      </text>
    </comment>
    <comment ref="C100" authorId="0" shapeId="0">
      <text>
        <r>
          <rPr>
            <b/>
            <sz val="9"/>
            <color indexed="81"/>
            <rFont val="Tahoma"/>
            <family val="2"/>
          </rPr>
          <t>Ukkonen Aino:</t>
        </r>
        <r>
          <rPr>
            <sz val="9"/>
            <color indexed="81"/>
            <rFont val="Tahoma"/>
            <family val="2"/>
          </rPr>
          <t xml:space="preserve">
Poikkavat kaavat: Petratiedot + palpan ei-kotitalouksien osuus</t>
        </r>
      </text>
    </comment>
    <comment ref="D100" authorId="0" shapeId="0">
      <text>
        <r>
          <rPr>
            <b/>
            <sz val="9"/>
            <color indexed="81"/>
            <rFont val="Tahoma"/>
            <family val="2"/>
          </rPr>
          <t>Ukkonen Aino:</t>
        </r>
        <r>
          <rPr>
            <sz val="9"/>
            <color indexed="81"/>
            <rFont val="Tahoma"/>
            <family val="2"/>
          </rPr>
          <t xml:space="preserve">
Poikkavat kaavat: Metallin materiaalihydyntäminen + Palpatölkit</t>
        </r>
      </text>
    </comment>
    <comment ref="C103" authorId="0" shapeId="0">
      <text>
        <r>
          <rPr>
            <b/>
            <sz val="9"/>
            <color indexed="81"/>
            <rFont val="Tahoma"/>
            <family val="2"/>
          </rPr>
          <t>Ukkonen Aino:</t>
        </r>
        <r>
          <rPr>
            <sz val="9"/>
            <color indexed="81"/>
            <rFont val="Tahoma"/>
            <family val="2"/>
          </rPr>
          <t xml:space="preserve">
Poikkavat kaavat: Petratiedot + palpan ei-kotitalouksien osuus</t>
        </r>
      </text>
    </comment>
    <comment ref="D103" authorId="0" shapeId="0">
      <text>
        <r>
          <rPr>
            <b/>
            <sz val="9"/>
            <color indexed="81"/>
            <rFont val="Tahoma"/>
            <family val="2"/>
          </rPr>
          <t>Ukkonen Aino:</t>
        </r>
        <r>
          <rPr>
            <sz val="9"/>
            <color indexed="81"/>
            <rFont val="Tahoma"/>
            <family val="2"/>
          </rPr>
          <t xml:space="preserve">
Poikkavat kaavat: Muovin materiaalihydyntäminen + Palpapullot</t>
        </r>
      </text>
    </comment>
  </commentList>
</comments>
</file>

<file path=xl/comments5.xml><?xml version="1.0" encoding="utf-8"?>
<comments xmlns="http://schemas.openxmlformats.org/spreadsheetml/2006/main">
  <authors>
    <author>Ukkonen Aino</author>
  </authors>
  <commentList>
    <comment ref="A36" authorId="0" shapeId="0">
      <text>
        <r>
          <rPr>
            <b/>
            <sz val="9"/>
            <color indexed="81"/>
            <rFont val="Tahoma"/>
            <family val="2"/>
          </rPr>
          <t>Ukkonen Aino:</t>
        </r>
        <r>
          <rPr>
            <sz val="9"/>
            <color indexed="81"/>
            <rFont val="Tahoma"/>
            <family val="2"/>
          </rPr>
          <t xml:space="preserve">
Piilotetaan tarvittaessa</t>
        </r>
      </text>
    </comment>
    <comment ref="C99" authorId="0" shapeId="0">
      <text>
        <r>
          <rPr>
            <b/>
            <sz val="9"/>
            <color indexed="81"/>
            <rFont val="Tahoma"/>
            <family val="2"/>
          </rPr>
          <t>Ukkonen Aino:</t>
        </r>
        <r>
          <rPr>
            <sz val="9"/>
            <color indexed="81"/>
            <rFont val="Tahoma"/>
            <family val="2"/>
          </rPr>
          <t xml:space="preserve">
Poikkavat kaavat: Petratiedot + palpan ei-kotitalouksien osuus</t>
        </r>
      </text>
    </comment>
    <comment ref="D99" authorId="0" shapeId="0">
      <text>
        <r>
          <rPr>
            <b/>
            <sz val="9"/>
            <color indexed="81"/>
            <rFont val="Tahoma"/>
            <family val="2"/>
          </rPr>
          <t>Ukkonen Aino:</t>
        </r>
        <r>
          <rPr>
            <sz val="9"/>
            <color indexed="81"/>
            <rFont val="Tahoma"/>
            <family val="2"/>
          </rPr>
          <t xml:space="preserve">
Poikkavat kaavat: Lasin materiaalihydyntäminen + Palpapullot</t>
        </r>
      </text>
    </comment>
    <comment ref="C100" authorId="0" shapeId="0">
      <text>
        <r>
          <rPr>
            <b/>
            <sz val="9"/>
            <color indexed="81"/>
            <rFont val="Tahoma"/>
            <family val="2"/>
          </rPr>
          <t>Ukkonen Aino:</t>
        </r>
        <r>
          <rPr>
            <sz val="9"/>
            <color indexed="81"/>
            <rFont val="Tahoma"/>
            <family val="2"/>
          </rPr>
          <t xml:space="preserve">
Poikkavat kaavat: Petratiedot + palpan ei-kotitalouksien osuus</t>
        </r>
      </text>
    </comment>
    <comment ref="D100" authorId="0" shapeId="0">
      <text>
        <r>
          <rPr>
            <b/>
            <sz val="9"/>
            <color indexed="81"/>
            <rFont val="Tahoma"/>
            <family val="2"/>
          </rPr>
          <t>Ukkonen Aino:</t>
        </r>
        <r>
          <rPr>
            <sz val="9"/>
            <color indexed="81"/>
            <rFont val="Tahoma"/>
            <family val="2"/>
          </rPr>
          <t xml:space="preserve">
Poikkavat kaavat: Metallin materiaalihydyntäminen + Palpatölkit</t>
        </r>
      </text>
    </comment>
    <comment ref="C103" authorId="0" shapeId="0">
      <text>
        <r>
          <rPr>
            <b/>
            <sz val="9"/>
            <color indexed="81"/>
            <rFont val="Tahoma"/>
            <family val="2"/>
          </rPr>
          <t>Ukkonen Aino:</t>
        </r>
        <r>
          <rPr>
            <sz val="9"/>
            <color indexed="81"/>
            <rFont val="Tahoma"/>
            <family val="2"/>
          </rPr>
          <t xml:space="preserve">
Poikkavat kaavat: Petratiedot + palpan ei-kotitalouksien osuus</t>
        </r>
      </text>
    </comment>
    <comment ref="D103" authorId="0" shapeId="0">
      <text>
        <r>
          <rPr>
            <b/>
            <sz val="9"/>
            <color indexed="81"/>
            <rFont val="Tahoma"/>
            <family val="2"/>
          </rPr>
          <t>Ukkonen Aino:</t>
        </r>
        <r>
          <rPr>
            <sz val="9"/>
            <color indexed="81"/>
            <rFont val="Tahoma"/>
            <family val="2"/>
          </rPr>
          <t xml:space="preserve">
Poikkavat kaavat: Muovin materiaalihydyntäminen + Palpapullot</t>
        </r>
      </text>
    </comment>
  </commentList>
</comments>
</file>

<file path=xl/comments6.xml><?xml version="1.0" encoding="utf-8"?>
<comments xmlns="http://schemas.openxmlformats.org/spreadsheetml/2006/main">
  <authors>
    <author>Ukkonen Aino</author>
  </authors>
  <commentList>
    <comment ref="A36" authorId="0" shapeId="0">
      <text>
        <r>
          <rPr>
            <b/>
            <sz val="9"/>
            <color indexed="81"/>
            <rFont val="Tahoma"/>
            <family val="2"/>
          </rPr>
          <t>Ukkonen Aino:</t>
        </r>
        <r>
          <rPr>
            <sz val="9"/>
            <color indexed="81"/>
            <rFont val="Tahoma"/>
            <family val="2"/>
          </rPr>
          <t xml:space="preserve">
Piilotetaan tarvittaessa</t>
        </r>
      </text>
    </comment>
    <comment ref="C99" authorId="0" shapeId="0">
      <text>
        <r>
          <rPr>
            <b/>
            <sz val="9"/>
            <color indexed="81"/>
            <rFont val="Tahoma"/>
            <family val="2"/>
          </rPr>
          <t>Ukkonen Aino:</t>
        </r>
        <r>
          <rPr>
            <sz val="9"/>
            <color indexed="81"/>
            <rFont val="Tahoma"/>
            <family val="2"/>
          </rPr>
          <t xml:space="preserve">
Poikkavat kaavat: Petratiedot + palpan ei-kotitalouksien osuus</t>
        </r>
      </text>
    </comment>
    <comment ref="D99" authorId="0" shapeId="0">
      <text>
        <r>
          <rPr>
            <b/>
            <sz val="9"/>
            <color indexed="81"/>
            <rFont val="Tahoma"/>
            <family val="2"/>
          </rPr>
          <t>Ukkonen Aino:</t>
        </r>
        <r>
          <rPr>
            <sz val="9"/>
            <color indexed="81"/>
            <rFont val="Tahoma"/>
            <family val="2"/>
          </rPr>
          <t xml:space="preserve">
Poikkavat kaavat: Lasin materiaalihydyntäminen + Palpapullot</t>
        </r>
      </text>
    </comment>
    <comment ref="C100" authorId="0" shapeId="0">
      <text>
        <r>
          <rPr>
            <b/>
            <sz val="9"/>
            <color indexed="81"/>
            <rFont val="Tahoma"/>
            <family val="2"/>
          </rPr>
          <t>Ukkonen Aino:</t>
        </r>
        <r>
          <rPr>
            <sz val="9"/>
            <color indexed="81"/>
            <rFont val="Tahoma"/>
            <family val="2"/>
          </rPr>
          <t xml:space="preserve">
Poikkavat kaavat: Petratiedot + palpan ei-kotitalouksien osuus</t>
        </r>
      </text>
    </comment>
    <comment ref="D100" authorId="0" shapeId="0">
      <text>
        <r>
          <rPr>
            <b/>
            <sz val="9"/>
            <color indexed="81"/>
            <rFont val="Tahoma"/>
            <family val="2"/>
          </rPr>
          <t>Ukkonen Aino:</t>
        </r>
        <r>
          <rPr>
            <sz val="9"/>
            <color indexed="81"/>
            <rFont val="Tahoma"/>
            <family val="2"/>
          </rPr>
          <t xml:space="preserve">
Poikkavat kaavat: Metallin materiaalihydyntäminen + Palpatölkit</t>
        </r>
      </text>
    </comment>
    <comment ref="C103" authorId="0" shapeId="0">
      <text>
        <r>
          <rPr>
            <b/>
            <sz val="9"/>
            <color indexed="81"/>
            <rFont val="Tahoma"/>
            <family val="2"/>
          </rPr>
          <t>Ukkonen Aino:</t>
        </r>
        <r>
          <rPr>
            <sz val="9"/>
            <color indexed="81"/>
            <rFont val="Tahoma"/>
            <family val="2"/>
          </rPr>
          <t xml:space="preserve">
Poikkavat kaavat: Petratiedot + palpan ei-kotitalouksien osuus</t>
        </r>
      </text>
    </comment>
    <comment ref="D103" authorId="0" shapeId="0">
      <text>
        <r>
          <rPr>
            <b/>
            <sz val="9"/>
            <color indexed="81"/>
            <rFont val="Tahoma"/>
            <family val="2"/>
          </rPr>
          <t>Ukkonen Aino:</t>
        </r>
        <r>
          <rPr>
            <sz val="9"/>
            <color indexed="81"/>
            <rFont val="Tahoma"/>
            <family val="2"/>
          </rPr>
          <t xml:space="preserve">
Poikkavat kaavat: Muovin materiaalihydyntäminen + Palpapullot</t>
        </r>
      </text>
    </comment>
  </commentList>
</comments>
</file>

<file path=xl/comments7.xml><?xml version="1.0" encoding="utf-8"?>
<comments xmlns="http://schemas.openxmlformats.org/spreadsheetml/2006/main">
  <authors>
    <author>Ukkonen Aino</author>
  </authors>
  <commentList>
    <comment ref="A36" authorId="0" shapeId="0">
      <text>
        <r>
          <rPr>
            <b/>
            <sz val="9"/>
            <color indexed="81"/>
            <rFont val="Tahoma"/>
            <family val="2"/>
          </rPr>
          <t>Ukkonen Aino:</t>
        </r>
        <r>
          <rPr>
            <sz val="9"/>
            <color indexed="81"/>
            <rFont val="Tahoma"/>
            <family val="2"/>
          </rPr>
          <t xml:space="preserve">
Piilotetaan tarvittaessa</t>
        </r>
      </text>
    </comment>
    <comment ref="C99" authorId="0" shapeId="0">
      <text>
        <r>
          <rPr>
            <b/>
            <sz val="9"/>
            <color indexed="81"/>
            <rFont val="Tahoma"/>
            <family val="2"/>
          </rPr>
          <t>Ukkonen Aino:</t>
        </r>
        <r>
          <rPr>
            <sz val="9"/>
            <color indexed="81"/>
            <rFont val="Tahoma"/>
            <family val="2"/>
          </rPr>
          <t xml:space="preserve">
Poikkavat kaavat: Petratiedot + palpan ei-kotitalouksien osuus</t>
        </r>
      </text>
    </comment>
    <comment ref="D99" authorId="0" shapeId="0">
      <text>
        <r>
          <rPr>
            <b/>
            <sz val="9"/>
            <color indexed="81"/>
            <rFont val="Tahoma"/>
            <family val="2"/>
          </rPr>
          <t>Ukkonen Aino:</t>
        </r>
        <r>
          <rPr>
            <sz val="9"/>
            <color indexed="81"/>
            <rFont val="Tahoma"/>
            <family val="2"/>
          </rPr>
          <t xml:space="preserve">
Poikkavat kaavat: Lasin materiaalihydyntäminen + Palpapullot</t>
        </r>
      </text>
    </comment>
    <comment ref="C100" authorId="0" shapeId="0">
      <text>
        <r>
          <rPr>
            <b/>
            <sz val="9"/>
            <color indexed="81"/>
            <rFont val="Tahoma"/>
            <family val="2"/>
          </rPr>
          <t>Ukkonen Aino:</t>
        </r>
        <r>
          <rPr>
            <sz val="9"/>
            <color indexed="81"/>
            <rFont val="Tahoma"/>
            <family val="2"/>
          </rPr>
          <t xml:space="preserve">
Poikkavat kaavat: Petratiedot + palpan ei-kotitalouksien osuus</t>
        </r>
      </text>
    </comment>
    <comment ref="D100" authorId="0" shapeId="0">
      <text>
        <r>
          <rPr>
            <b/>
            <sz val="9"/>
            <color indexed="81"/>
            <rFont val="Tahoma"/>
            <family val="2"/>
          </rPr>
          <t>Ukkonen Aino:</t>
        </r>
        <r>
          <rPr>
            <sz val="9"/>
            <color indexed="81"/>
            <rFont val="Tahoma"/>
            <family val="2"/>
          </rPr>
          <t xml:space="preserve">
Poikkavat kaavat: Metallin materiaalihydyntäminen + Palpatölkit</t>
        </r>
      </text>
    </comment>
    <comment ref="C103" authorId="0" shapeId="0">
      <text>
        <r>
          <rPr>
            <b/>
            <sz val="9"/>
            <color indexed="81"/>
            <rFont val="Tahoma"/>
            <family val="2"/>
          </rPr>
          <t>Ukkonen Aino:</t>
        </r>
        <r>
          <rPr>
            <sz val="9"/>
            <color indexed="81"/>
            <rFont val="Tahoma"/>
            <family val="2"/>
          </rPr>
          <t xml:space="preserve">
Poikkavat kaavat: Petratiedot + palpan ei-kotitalouksien osuus</t>
        </r>
      </text>
    </comment>
    <comment ref="D103" authorId="0" shapeId="0">
      <text>
        <r>
          <rPr>
            <b/>
            <sz val="9"/>
            <color indexed="81"/>
            <rFont val="Tahoma"/>
            <family val="2"/>
          </rPr>
          <t>Ukkonen Aino:</t>
        </r>
        <r>
          <rPr>
            <sz val="9"/>
            <color indexed="81"/>
            <rFont val="Tahoma"/>
            <family val="2"/>
          </rPr>
          <t xml:space="preserve">
Poikkavat kaavat: Muovin materiaalihydyntäminen + Palpapullot</t>
        </r>
      </text>
    </comment>
  </commentList>
</comments>
</file>

<file path=xl/comments8.xml><?xml version="1.0" encoding="utf-8"?>
<comments xmlns="http://schemas.openxmlformats.org/spreadsheetml/2006/main">
  <authors>
    <author>Ukkonen Aino</author>
  </authors>
  <commentList>
    <comment ref="A36" authorId="0" shapeId="0">
      <text>
        <r>
          <rPr>
            <b/>
            <sz val="9"/>
            <color indexed="81"/>
            <rFont val="Tahoma"/>
            <family val="2"/>
          </rPr>
          <t>Ukkonen Aino:</t>
        </r>
        <r>
          <rPr>
            <sz val="9"/>
            <color indexed="81"/>
            <rFont val="Tahoma"/>
            <family val="2"/>
          </rPr>
          <t xml:space="preserve">
Piilotetaan tarvittaessa</t>
        </r>
      </text>
    </comment>
    <comment ref="C99" authorId="0" shapeId="0">
      <text>
        <r>
          <rPr>
            <b/>
            <sz val="9"/>
            <color indexed="81"/>
            <rFont val="Tahoma"/>
            <family val="2"/>
          </rPr>
          <t>Ukkonen Aino:</t>
        </r>
        <r>
          <rPr>
            <sz val="9"/>
            <color indexed="81"/>
            <rFont val="Tahoma"/>
            <family val="2"/>
          </rPr>
          <t xml:space="preserve">
Poikkavat kaavat: Petratiedot + palpan ei-kotitalouksien osuus</t>
        </r>
      </text>
    </comment>
    <comment ref="D99" authorId="0" shapeId="0">
      <text>
        <r>
          <rPr>
            <b/>
            <sz val="9"/>
            <color indexed="81"/>
            <rFont val="Tahoma"/>
            <family val="2"/>
          </rPr>
          <t>Ukkonen Aino:</t>
        </r>
        <r>
          <rPr>
            <sz val="9"/>
            <color indexed="81"/>
            <rFont val="Tahoma"/>
            <family val="2"/>
          </rPr>
          <t xml:space="preserve">
Poikkavat kaavat: Lasin materiaalihydyntäminen + Palpapullot</t>
        </r>
      </text>
    </comment>
    <comment ref="C100" authorId="0" shapeId="0">
      <text>
        <r>
          <rPr>
            <b/>
            <sz val="9"/>
            <color indexed="81"/>
            <rFont val="Tahoma"/>
            <family val="2"/>
          </rPr>
          <t>Ukkonen Aino:</t>
        </r>
        <r>
          <rPr>
            <sz val="9"/>
            <color indexed="81"/>
            <rFont val="Tahoma"/>
            <family val="2"/>
          </rPr>
          <t xml:space="preserve">
Poikkavat kaavat: Petratiedot + palpan ei-kotitalouksien osuus</t>
        </r>
      </text>
    </comment>
    <comment ref="D100" authorId="0" shapeId="0">
      <text>
        <r>
          <rPr>
            <b/>
            <sz val="9"/>
            <color indexed="81"/>
            <rFont val="Tahoma"/>
            <family val="2"/>
          </rPr>
          <t>Ukkonen Aino:</t>
        </r>
        <r>
          <rPr>
            <sz val="9"/>
            <color indexed="81"/>
            <rFont val="Tahoma"/>
            <family val="2"/>
          </rPr>
          <t xml:space="preserve">
Poikkavat kaavat: Metallin materiaalihydyntäminen + Palpatölkit</t>
        </r>
      </text>
    </comment>
    <comment ref="C103" authorId="0" shapeId="0">
      <text>
        <r>
          <rPr>
            <b/>
            <sz val="9"/>
            <color indexed="81"/>
            <rFont val="Tahoma"/>
            <family val="2"/>
          </rPr>
          <t>Ukkonen Aino:</t>
        </r>
        <r>
          <rPr>
            <sz val="9"/>
            <color indexed="81"/>
            <rFont val="Tahoma"/>
            <family val="2"/>
          </rPr>
          <t xml:space="preserve">
Poikkavat kaavat: Petratiedot + palpan ei-kotitalouksien osuus</t>
        </r>
      </text>
    </comment>
    <comment ref="D103" authorId="0" shapeId="0">
      <text>
        <r>
          <rPr>
            <b/>
            <sz val="9"/>
            <color indexed="81"/>
            <rFont val="Tahoma"/>
            <family val="2"/>
          </rPr>
          <t>Ukkonen Aino:</t>
        </r>
        <r>
          <rPr>
            <sz val="9"/>
            <color indexed="81"/>
            <rFont val="Tahoma"/>
            <family val="2"/>
          </rPr>
          <t xml:space="preserve">
Poikkavat kaavat: Muovin materiaalihydyntäminen + Palpapullot</t>
        </r>
      </text>
    </comment>
  </commentList>
</comments>
</file>

<file path=xl/comments9.xml><?xml version="1.0" encoding="utf-8"?>
<comments xmlns="http://schemas.openxmlformats.org/spreadsheetml/2006/main">
  <authors>
    <author>Ukkonen Aino</author>
  </authors>
  <commentList>
    <comment ref="A36" authorId="0" shapeId="0">
      <text>
        <r>
          <rPr>
            <b/>
            <sz val="9"/>
            <color indexed="81"/>
            <rFont val="Tahoma"/>
            <family val="2"/>
          </rPr>
          <t>Ukkonen Aino:</t>
        </r>
        <r>
          <rPr>
            <sz val="9"/>
            <color indexed="81"/>
            <rFont val="Tahoma"/>
            <family val="2"/>
          </rPr>
          <t xml:space="preserve">
Piilotetaan tarvittaessa</t>
        </r>
      </text>
    </comment>
    <comment ref="C99" authorId="0" shapeId="0">
      <text>
        <r>
          <rPr>
            <b/>
            <sz val="9"/>
            <color indexed="81"/>
            <rFont val="Tahoma"/>
            <family val="2"/>
          </rPr>
          <t>Ukkonen Aino:</t>
        </r>
        <r>
          <rPr>
            <sz val="9"/>
            <color indexed="81"/>
            <rFont val="Tahoma"/>
            <family val="2"/>
          </rPr>
          <t xml:space="preserve">
Poikkavat kaavat: Petratiedot + palpan ei-kotitalouksien osuus</t>
        </r>
      </text>
    </comment>
    <comment ref="D99" authorId="0" shapeId="0">
      <text>
        <r>
          <rPr>
            <b/>
            <sz val="9"/>
            <color indexed="81"/>
            <rFont val="Tahoma"/>
            <family val="2"/>
          </rPr>
          <t>Ukkonen Aino:</t>
        </r>
        <r>
          <rPr>
            <sz val="9"/>
            <color indexed="81"/>
            <rFont val="Tahoma"/>
            <family val="2"/>
          </rPr>
          <t xml:space="preserve">
Poikkavat kaavat: Lasin materiaalihydyntäminen + Palpapullot</t>
        </r>
      </text>
    </comment>
    <comment ref="C100" authorId="0" shapeId="0">
      <text>
        <r>
          <rPr>
            <b/>
            <sz val="9"/>
            <color indexed="81"/>
            <rFont val="Tahoma"/>
            <family val="2"/>
          </rPr>
          <t>Ukkonen Aino:</t>
        </r>
        <r>
          <rPr>
            <sz val="9"/>
            <color indexed="81"/>
            <rFont val="Tahoma"/>
            <family val="2"/>
          </rPr>
          <t xml:space="preserve">
Poikkavat kaavat: Petratiedot + palpan ei-kotitalouksien osuus</t>
        </r>
      </text>
    </comment>
    <comment ref="D100" authorId="0" shapeId="0">
      <text>
        <r>
          <rPr>
            <b/>
            <sz val="9"/>
            <color indexed="81"/>
            <rFont val="Tahoma"/>
            <family val="2"/>
          </rPr>
          <t>Ukkonen Aino:</t>
        </r>
        <r>
          <rPr>
            <sz val="9"/>
            <color indexed="81"/>
            <rFont val="Tahoma"/>
            <family val="2"/>
          </rPr>
          <t xml:space="preserve">
Poikkavat kaavat: Metallin materiaalihydyntäminen + Palpatölkit</t>
        </r>
      </text>
    </comment>
    <comment ref="C103" authorId="0" shapeId="0">
      <text>
        <r>
          <rPr>
            <b/>
            <sz val="9"/>
            <color indexed="81"/>
            <rFont val="Tahoma"/>
            <family val="2"/>
          </rPr>
          <t>Ukkonen Aino:</t>
        </r>
        <r>
          <rPr>
            <sz val="9"/>
            <color indexed="81"/>
            <rFont val="Tahoma"/>
            <family val="2"/>
          </rPr>
          <t xml:space="preserve">
Poikkavat kaavat: Petratiedot + palpan ei-kotitalouksien osuus</t>
        </r>
      </text>
    </comment>
    <comment ref="D103" authorId="0" shapeId="0">
      <text>
        <r>
          <rPr>
            <b/>
            <sz val="9"/>
            <color indexed="81"/>
            <rFont val="Tahoma"/>
            <family val="2"/>
          </rPr>
          <t>Ukkonen Aino:</t>
        </r>
        <r>
          <rPr>
            <sz val="9"/>
            <color indexed="81"/>
            <rFont val="Tahoma"/>
            <family val="2"/>
          </rPr>
          <t xml:space="preserve">
Poikkavat kaavat: Muovin materiaalihydyntäminen + Palpapullot</t>
        </r>
      </text>
    </comment>
  </commentList>
</comments>
</file>

<file path=xl/sharedStrings.xml><?xml version="1.0" encoding="utf-8"?>
<sst xmlns="http://schemas.openxmlformats.org/spreadsheetml/2006/main" count="1931" uniqueCount="246">
  <si>
    <t>Sisällysluettelo</t>
  </si>
  <si>
    <t>Vuosi</t>
  </si>
  <si>
    <t>Kotitaloudet</t>
  </si>
  <si>
    <t>Hyödyntäminen materiaalina</t>
  </si>
  <si>
    <t>Hyödyntäminen energiana</t>
  </si>
  <si>
    <t>Loppusijoitus</t>
  </si>
  <si>
    <t>Taustatiedot</t>
  </si>
  <si>
    <t>Suomen väkiluku</t>
  </si>
  <si>
    <t>Jätelaitoksen toimialueen väkiluku</t>
  </si>
  <si>
    <t>Jakeen kuvaus</t>
  </si>
  <si>
    <t>Määrä (t)</t>
  </si>
  <si>
    <t>Yhteensä</t>
  </si>
  <si>
    <t>Kotitalouksilta kerätty romu</t>
  </si>
  <si>
    <t>A. Kotitalousjätteet</t>
  </si>
  <si>
    <t>Jätehuoltoyhtiön alueen tiedot (jätehuoltoyhtiö täyttää)</t>
  </si>
  <si>
    <t>Sekajäte ja biojäte</t>
  </si>
  <si>
    <t>Kokonaismäärä</t>
  </si>
  <si>
    <t>Sekajäte</t>
  </si>
  <si>
    <t>Erilliskerätty biojäte ja puutarhajäte</t>
  </si>
  <si>
    <t>Kotikompostoitu biojäte</t>
  </si>
  <si>
    <t>Kartonki ja pahvi</t>
  </si>
  <si>
    <t>Lasi</t>
  </si>
  <si>
    <t>Metalli</t>
  </si>
  <si>
    <t>Puu</t>
  </si>
  <si>
    <t>Muovi</t>
  </si>
  <si>
    <t>SER</t>
  </si>
  <si>
    <t>Muut</t>
  </si>
  <si>
    <t>Muu kotitalousjätteen keräys (tuottajien keräys ja muu jätehuoltoyhtiöiden ulkopuolinen keräys)</t>
  </si>
  <si>
    <t>Sekajäte ja energiajäte</t>
  </si>
  <si>
    <t>Kartonki, pahvi ja paperi</t>
  </si>
  <si>
    <t>Paperi</t>
  </si>
  <si>
    <t>Kotitalousjätteet yhteensä</t>
  </si>
  <si>
    <t>C. Yhdyskuntajätteet yhteensä (C = A + B)</t>
  </si>
  <si>
    <t>Yksityisten ja julkisten palvelujen jätemäärät</t>
  </si>
  <si>
    <t>Käsittelytavat yhdyskuntajätteelle</t>
  </si>
  <si>
    <t>Tätä ei saa muuttaa, tämä on lähdetieto.</t>
  </si>
  <si>
    <t>Kierrätys materiaalina</t>
  </si>
  <si>
    <t>Energiakäyttö</t>
  </si>
  <si>
    <t>Sijoitus kaatopaikalle</t>
  </si>
  <si>
    <t>Sekajäte yhteensä</t>
  </si>
  <si>
    <t>Erilliskerätyt yhteensä, josta</t>
  </si>
  <si>
    <t xml:space="preserve">   Paperi ja kartonkijäte</t>
  </si>
  <si>
    <t xml:space="preserve">   Biojäte</t>
  </si>
  <si>
    <t xml:space="preserve">   Lasijäte</t>
  </si>
  <si>
    <t xml:space="preserve">   Metallijäte</t>
  </si>
  <si>
    <t xml:space="preserve">   Puujäte</t>
  </si>
  <si>
    <t xml:space="preserve">   Muovijäte</t>
  </si>
  <si>
    <t xml:space="preserve">   Sähkö- ja    elektroniikkaromu</t>
  </si>
  <si>
    <t xml:space="preserve">   Muut erilliskerätyt</t>
  </si>
  <si>
    <t>Muut ja erittelemättömät</t>
  </si>
  <si>
    <t>Kaikki yhteensä</t>
  </si>
  <si>
    <t>Muut ja erittelemättömät + muut erilliskerätyt</t>
  </si>
  <si>
    <t>Yksityisten ja julkisten palvelujen jätteet</t>
  </si>
  <si>
    <t>Petra-luokka</t>
  </si>
  <si>
    <t>Jätteen tuotto (kg/henkilötyövuosi)</t>
  </si>
  <si>
    <t>Jätteen tuotto (t/a)</t>
  </si>
  <si>
    <t>Erilliskerätty biojäte</t>
  </si>
  <si>
    <t>Petra1</t>
  </si>
  <si>
    <t>Petra2</t>
  </si>
  <si>
    <t>Petra3</t>
  </si>
  <si>
    <t>Petra4</t>
  </si>
  <si>
    <t>Petra5</t>
  </si>
  <si>
    <t>Petra6</t>
  </si>
  <si>
    <t>Petra7</t>
  </si>
  <si>
    <t>Petra10</t>
  </si>
  <si>
    <t>Petra11</t>
  </si>
  <si>
    <t>Petra12</t>
  </si>
  <si>
    <t>Petra13</t>
  </si>
  <si>
    <t>Petra14</t>
  </si>
  <si>
    <t>Petra15</t>
  </si>
  <si>
    <t>Petra16</t>
  </si>
  <si>
    <t>Petra17</t>
  </si>
  <si>
    <t>Petra18</t>
  </si>
  <si>
    <t>Petra19</t>
  </si>
  <si>
    <t>Petra20</t>
  </si>
  <si>
    <t>Petra21</t>
  </si>
  <si>
    <t>Petra22</t>
  </si>
  <si>
    <t>Petra23</t>
  </si>
  <si>
    <t>YHTEENSÄ</t>
  </si>
  <si>
    <t>Jätehuoltoyhtiön täydentävä keräys: muut erilliskerätyt hyötyjakeet kotitalouksista</t>
  </si>
  <si>
    <t>Jätejae</t>
  </si>
  <si>
    <t>Yhdyskuntajätteet (t/a)</t>
  </si>
  <si>
    <t>Kotitalousjätteet (t/a)</t>
  </si>
  <si>
    <t>Jätehuoltoyhtiön täydentävä keräys (t/a)</t>
  </si>
  <si>
    <t>Jätehuoltoyhtiön vastaanottamat jätemäärät (t/a)</t>
  </si>
  <si>
    <t>Laskentamalli seudullisen yhdyskuntajätteen kierrätysasteen laskemiseksi</t>
  </si>
  <si>
    <t>Vuosi 2017</t>
  </si>
  <si>
    <t>Linkki</t>
  </si>
  <si>
    <t>Jätemäärä (t/a)</t>
  </si>
  <si>
    <t>Hyödyntämistapa (%)</t>
  </si>
  <si>
    <t>Lähde: RINKI</t>
  </si>
  <si>
    <t>Lähde: Pirkanmaan ELY-keskus</t>
  </si>
  <si>
    <t>SER yhteensä</t>
  </si>
  <si>
    <t xml:space="preserve">Energiakäyttö </t>
  </si>
  <si>
    <t>Yhdyskuntajätemäärä (t/a)</t>
  </si>
  <si>
    <t>Tulokset</t>
  </si>
  <si>
    <t>Yhdyskuntajätteen määrä ja kierrätysaste</t>
  </si>
  <si>
    <t xml:space="preserve">       Jätehuoltoyhtiö syöttää tiedot valkoisiin soluihin.</t>
  </si>
  <si>
    <t xml:space="preserve">       Aikasarjat ja kuvaajia yhdyskuntajätteen määrästä sekä kierrätysasteesta.</t>
  </si>
  <si>
    <t xml:space="preserve">       Välilehdelle täytetään kuntien vastuulla olevien kotitalousjätteiden ja täydentävän keräyksen jätemäärät.</t>
  </si>
  <si>
    <t>Onko käytetty omaa arviota kotikompostoinnissa?</t>
  </si>
  <si>
    <t>Vaihtoehtoinen arvio kotikompostoidusta bio- ja puutarhajätteestä</t>
  </si>
  <si>
    <t>Energiajäte</t>
  </si>
  <si>
    <t>Puutarhajäte (mm. risut, haravointijätteet ym.)</t>
  </si>
  <si>
    <t>Tiedot vuodelta</t>
  </si>
  <si>
    <t>Kotikompostoinnin vaihtoehtoisen laskentatavan kuvaus, tekijä ja vuosi</t>
  </si>
  <si>
    <t>Valintarivi</t>
  </si>
  <si>
    <t>Käytämme kotikompostoinnissa kansallisten keskiarvojen sijaan vaihtoehtoista, tarkempaa laskentatapaa</t>
  </si>
  <si>
    <t>Kuvaus</t>
  </si>
  <si>
    <t>Väkilukujen suhde</t>
  </si>
  <si>
    <t>Yhdyskuntajätteen kierrätysaste (%)</t>
  </si>
  <si>
    <t>B. Hallinto-, palvelu- ja elinkeinotoiminnan yhdyskuntajätteet</t>
  </si>
  <si>
    <t>Hallinto-, palvelu- ja elinkeinotoiminnan jätemäärät (t/a)</t>
  </si>
  <si>
    <t>Hallinto-, palvelu- ja elinkeinotoiminta</t>
  </si>
  <si>
    <t>Välilehti omia taustalaskelmia ja merkintöjä varten</t>
  </si>
  <si>
    <t>Ohje</t>
  </si>
  <si>
    <t>1. Ohje</t>
  </si>
  <si>
    <t>2. Tulokset</t>
  </si>
  <si>
    <t>3. Vuosikohtaiset välilehdet 2017-2028</t>
  </si>
  <si>
    <t>4. Omat taustalaskelmat</t>
  </si>
  <si>
    <t xml:space="preserve">       Omia muistiinpanoja ja taustalaskelmia voi tarvittaessa kirjata tälle välilehdelle.</t>
  </si>
  <si>
    <t>5. Käsittelytiedot</t>
  </si>
  <si>
    <t>Keräyspaperin talteenotto</t>
  </si>
  <si>
    <t>Tekstiilijäte</t>
  </si>
  <si>
    <t>Tekstiilijätteet*</t>
  </si>
  <si>
    <t>*eri tietolähde: http://pxnet2.stat.fi/PXWeb/pxweb/fi/StatFin/StatFin__ymp__jate/statfin_jate_pxt_002.px/table/tableViewLayout2/?rxid=8b43bfb8-999e-4d0d-b245-bcc17aea939c</t>
  </si>
  <si>
    <t xml:space="preserve">Tilastokeskuksen jätetilasto &gt;&gt; Jätteiden käsittely 2015-2016 &gt;&gt; 2016 07.6 Tekstiilijätteet tavanomaiset </t>
  </si>
  <si>
    <t>Paristo- ja akkujätteet</t>
  </si>
  <si>
    <t>Keräyspaperi</t>
  </si>
  <si>
    <t>Kannettavat paristot ja akut, kerätty</t>
  </si>
  <si>
    <t>Paristot ja akut</t>
  </si>
  <si>
    <t>Puu (mm. huonekalut, ei remonttijätettä)</t>
  </si>
  <si>
    <t>SER*</t>
  </si>
  <si>
    <t>Paristo- ja akkujätteet*</t>
  </si>
  <si>
    <t>Paperi*</t>
  </si>
  <si>
    <t>yhdyskuntajätteet:</t>
  </si>
  <si>
    <t>EI lietteitä, renkaita ym.</t>
  </si>
  <si>
    <t>Muut kotitalouksien yhdyskuntajätteet (mm. kemikaalit)*</t>
  </si>
  <si>
    <t xml:space="preserve">*Muut kotitalouksien </t>
  </si>
  <si>
    <t>Muut kotitalouksien yhdyskuntajätteet (mm. kemikaalit)</t>
  </si>
  <si>
    <t>Pirkanmaan ELY-keskuksen kansalliset tuottajavastuutilastot</t>
  </si>
  <si>
    <t>* JH-yhtiön syöttämiä lukuja ei lasketa mukaan</t>
  </si>
  <si>
    <t>Käsittely (t/a)</t>
  </si>
  <si>
    <t>Käsittely (%)</t>
  </si>
  <si>
    <t xml:space="preserve">       Muut tiedot tulevat tuottajavastuun alaisesta keräyksestä sekä yksityisten ja julkisten palvelujen jätetiedoista.</t>
  </si>
  <si>
    <t>Vaihtoehtoinen arvio kotikompostoidusta biojätteestä</t>
  </si>
  <si>
    <t>Kotikompostoitu biojäte (sis. keittiöjätteen, ei puutarhajätettä)</t>
  </si>
  <si>
    <t>Linkit</t>
  </si>
  <si>
    <t>(1) Tilastokeskuksen PX-Web tietokanta</t>
  </si>
  <si>
    <t>(2) Keräyspaperitilastot</t>
  </si>
  <si>
    <t>(3) Sähkö- ja elektroniikkalaitetilastot</t>
  </si>
  <si>
    <t>(4) Akku- ja paristotilastot</t>
  </si>
  <si>
    <t>Vuosi 2018</t>
  </si>
  <si>
    <t>Kuvaajat</t>
  </si>
  <si>
    <r>
      <t>1.</t>
    </r>
    <r>
      <rPr>
        <b/>
        <sz val="7"/>
        <color rgb="FF293938"/>
        <rFont val="Times New Roman"/>
        <family val="1"/>
      </rPr>
      <t xml:space="preserve">       </t>
    </r>
    <r>
      <rPr>
        <b/>
        <sz val="10"/>
        <color rgb="FF293938"/>
        <rFont val="Roboto"/>
      </rPr>
      <t>TAUSTATIEDOT</t>
    </r>
  </si>
  <si>
    <r>
      <t>-</t>
    </r>
    <r>
      <rPr>
        <sz val="7"/>
        <rFont val="Times New Roman"/>
        <family val="1"/>
      </rPr>
      <t xml:space="preserve">       </t>
    </r>
    <r>
      <rPr>
        <b/>
        <sz val="10"/>
        <rFont val="Roboto"/>
      </rPr>
      <t>Suomen ja jätelaitoksen toimialueen väkiluvut</t>
    </r>
    <r>
      <rPr>
        <sz val="10"/>
        <rFont val="Roboto"/>
      </rPr>
      <t xml:space="preserve"> Tilastokeskuksen nettisivuilta:</t>
    </r>
  </si>
  <si>
    <t>o    Avaa Tilastokeskuksen PX-Web-tietokannoista StatFin-tilastot (Linkki 1).</t>
  </si>
  <si>
    <r>
      <t>o</t>
    </r>
    <r>
      <rPr>
        <sz val="7"/>
        <color rgb="FF293938"/>
        <rFont val="Times New Roman"/>
        <family val="1"/>
      </rPr>
      <t xml:space="preserve">    </t>
    </r>
    <r>
      <rPr>
        <sz val="10"/>
        <color rgb="FF293938"/>
        <rFont val="Roboto"/>
      </rPr>
      <t>Valitse:</t>
    </r>
  </si>
  <si>
    <t>Suomen väkiluku:</t>
  </si>
  <si>
    <r>
      <t>o</t>
    </r>
    <r>
      <rPr>
        <sz val="7"/>
        <color rgb="FF293938"/>
        <rFont val="Times New Roman"/>
        <family val="1"/>
      </rPr>
      <t xml:space="preserve">    </t>
    </r>
    <r>
      <rPr>
        <sz val="10"/>
        <color rgb="FF293938"/>
        <rFont val="Roboto"/>
      </rPr>
      <t xml:space="preserve">Valitse muuttujat: </t>
    </r>
  </si>
  <si>
    <r>
      <t>§</t>
    </r>
    <r>
      <rPr>
        <sz val="7"/>
        <color rgb="FF293938"/>
        <rFont val="Times New Roman"/>
        <family val="1"/>
      </rPr>
      <t xml:space="preserve">  </t>
    </r>
    <r>
      <rPr>
        <i/>
        <sz val="10"/>
        <color rgb="FF293938"/>
        <rFont val="Roboto"/>
      </rPr>
      <t xml:space="preserve">KOKO MAA </t>
    </r>
  </si>
  <si>
    <r>
      <t>o</t>
    </r>
    <r>
      <rPr>
        <sz val="7"/>
        <color rgb="FF293938"/>
        <rFont val="Times New Roman"/>
        <family val="1"/>
      </rPr>
      <t xml:space="preserve">    </t>
    </r>
    <r>
      <rPr>
        <sz val="10"/>
        <color rgb="FF293938"/>
        <rFont val="Roboto"/>
      </rPr>
      <t>Valitse</t>
    </r>
    <r>
      <rPr>
        <i/>
        <sz val="10"/>
        <color rgb="FF293938"/>
        <rFont val="Roboto"/>
      </rPr>
      <t xml:space="preserve"> Taulukkonäkymä 2 </t>
    </r>
    <r>
      <rPr>
        <sz val="10"/>
        <color rgb="FF293938"/>
        <rFont val="Roboto"/>
      </rPr>
      <t>ja paina</t>
    </r>
    <r>
      <rPr>
        <i/>
        <sz val="10"/>
        <color rgb="FF293938"/>
        <rFont val="Roboto"/>
      </rPr>
      <t xml:space="preserve"> Jatka.</t>
    </r>
  </si>
  <si>
    <r>
      <t>o</t>
    </r>
    <r>
      <rPr>
        <sz val="7"/>
        <color rgb="FF293938"/>
        <rFont val="Times New Roman"/>
        <family val="1"/>
      </rPr>
      <t xml:space="preserve">    </t>
    </r>
    <r>
      <rPr>
        <sz val="10"/>
        <color rgb="FF293938"/>
        <rFont val="Roboto"/>
      </rPr>
      <t>Kopioi väkiluku tarkasteluvuoden välilehdelle laskentamalliin.</t>
    </r>
  </si>
  <si>
    <r>
      <t>o</t>
    </r>
    <r>
      <rPr>
        <sz val="7"/>
        <color rgb="FF293938"/>
        <rFont val="Times New Roman"/>
        <family val="1"/>
      </rPr>
      <t xml:space="preserve">    </t>
    </r>
    <r>
      <rPr>
        <sz val="10"/>
        <color rgb="FF293938"/>
        <rFont val="Roboto"/>
      </rPr>
      <t>Merkitse, miltä vuodelta tiedot ovat.</t>
    </r>
  </si>
  <si>
    <t>Toimialueen väkiluku:</t>
  </si>
  <si>
    <r>
      <t>o</t>
    </r>
    <r>
      <rPr>
        <sz val="7"/>
        <color rgb="FF293938"/>
        <rFont val="Times New Roman"/>
        <family val="1"/>
      </rPr>
      <t xml:space="preserve">    </t>
    </r>
    <r>
      <rPr>
        <sz val="10"/>
        <color rgb="FF293938"/>
        <rFont val="Roboto"/>
      </rPr>
      <t>Valitse muuttujat:</t>
    </r>
  </si>
  <si>
    <r>
      <t>-</t>
    </r>
    <r>
      <rPr>
        <sz val="7"/>
        <color rgb="FF293938"/>
        <rFont val="Times New Roman"/>
        <family val="1"/>
      </rPr>
      <t xml:space="preserve">       </t>
    </r>
    <r>
      <rPr>
        <b/>
        <sz val="10"/>
        <color rgb="FF293938"/>
        <rFont val="Roboto"/>
      </rPr>
      <t>Valtakunnallinen kotitalouksien keräyspaperin määrä:</t>
    </r>
  </si>
  <si>
    <r>
      <t>o</t>
    </r>
    <r>
      <rPr>
        <sz val="7"/>
        <color rgb="FF293938"/>
        <rFont val="Times New Roman"/>
        <family val="1"/>
      </rPr>
      <t xml:space="preserve">    </t>
    </r>
    <r>
      <rPr>
        <sz val="10"/>
        <color rgb="FF293938"/>
        <rFont val="Roboto"/>
      </rPr>
      <t xml:space="preserve">Avaa ympäristöhallinnon nettisivuilta keräyspaperitilastot (Linkki 2) (Polku: www.ymparisto.fi </t>
    </r>
    <r>
      <rPr>
        <sz val="10"/>
        <color rgb="FF293938"/>
        <rFont val="Wingdings"/>
        <charset val="2"/>
      </rPr>
      <t>à</t>
    </r>
    <r>
      <rPr>
        <sz val="10"/>
        <color rgb="FF293938"/>
        <rFont val="Roboto"/>
      </rPr>
      <t xml:space="preserve"> Kartat ja tilastot </t>
    </r>
    <r>
      <rPr>
        <sz val="10"/>
        <color rgb="FF293938"/>
        <rFont val="Wingdings"/>
        <charset val="2"/>
      </rPr>
      <t>à</t>
    </r>
    <r>
      <rPr>
        <sz val="10"/>
        <color rgb="FF293938"/>
        <rFont val="Roboto"/>
      </rPr>
      <t xml:space="preserve"> Jätetilastot </t>
    </r>
    <r>
      <rPr>
        <sz val="10"/>
        <color rgb="FF293938"/>
        <rFont val="Wingdings"/>
        <charset val="2"/>
      </rPr>
      <t>à</t>
    </r>
    <r>
      <rPr>
        <sz val="10"/>
        <color rgb="FF293938"/>
        <rFont val="Roboto"/>
      </rPr>
      <t xml:space="preserve"> Tuottajavastuun tilastot </t>
    </r>
    <r>
      <rPr>
        <sz val="10"/>
        <color rgb="FF293938"/>
        <rFont val="Wingdings"/>
        <charset val="2"/>
      </rPr>
      <t>à</t>
    </r>
    <r>
      <rPr>
        <sz val="10"/>
        <color rgb="FF293938"/>
        <rFont val="Roboto"/>
      </rPr>
      <t xml:space="preserve"> Keräyspaperitilastot)</t>
    </r>
  </si>
  <si>
    <r>
      <t>§</t>
    </r>
    <r>
      <rPr>
        <sz val="7"/>
        <color rgb="FF293938"/>
        <rFont val="Times New Roman"/>
        <family val="1"/>
      </rPr>
      <t xml:space="preserve">  </t>
    </r>
    <r>
      <rPr>
        <sz val="10"/>
        <color rgb="FF293938"/>
        <rFont val="Roboto"/>
      </rPr>
      <t xml:space="preserve">Valitse </t>
    </r>
    <r>
      <rPr>
        <i/>
        <sz val="10"/>
        <color rgb="FF293938"/>
        <rFont val="Roboto"/>
      </rPr>
      <t xml:space="preserve">Keräyspaperitilastoja vuosilta 2005-20xx </t>
    </r>
    <r>
      <rPr>
        <sz val="10"/>
        <color rgb="FF293938"/>
        <rFont val="Roboto"/>
      </rPr>
      <t>ja</t>
    </r>
  </si>
  <si>
    <t>Keräyspaperin talteenotto (t)</t>
  </si>
  <si>
    <r>
      <t>-</t>
    </r>
    <r>
      <rPr>
        <sz val="7"/>
        <color rgb="FF293938"/>
        <rFont val="Times New Roman"/>
        <family val="1"/>
      </rPr>
      <t xml:space="preserve">       </t>
    </r>
    <r>
      <rPr>
        <b/>
        <sz val="10"/>
        <color rgb="FF293938"/>
        <rFont val="Roboto"/>
      </rPr>
      <t>Valtakunnallinen sähkö- ja elektroniikkajätteen määrä (SER):</t>
    </r>
  </si>
  <si>
    <r>
      <t>o</t>
    </r>
    <r>
      <rPr>
        <sz val="7"/>
        <color rgb="FF293938"/>
        <rFont val="Times New Roman"/>
        <family val="1"/>
      </rPr>
      <t xml:space="preserve">    </t>
    </r>
    <r>
      <rPr>
        <sz val="10"/>
        <color rgb="FF293938"/>
        <rFont val="Roboto"/>
      </rPr>
      <t xml:space="preserve">Avaa ympäristöhallinnon nettisivuilta sähkö- ja elektroniikkalaitetilastot (Linkki 3) (Polku: www.ymparisto.fi </t>
    </r>
    <r>
      <rPr>
        <sz val="10"/>
        <color rgb="FF293938"/>
        <rFont val="Wingdings"/>
        <charset val="2"/>
      </rPr>
      <t>à</t>
    </r>
    <r>
      <rPr>
        <sz val="10"/>
        <color rgb="FF293938"/>
        <rFont val="Roboto"/>
      </rPr>
      <t xml:space="preserve"> Kartat ja tilastot </t>
    </r>
    <r>
      <rPr>
        <sz val="10"/>
        <color rgb="FF293938"/>
        <rFont val="Wingdings"/>
        <charset val="2"/>
      </rPr>
      <t>à</t>
    </r>
    <r>
      <rPr>
        <sz val="10"/>
        <color rgb="FF293938"/>
        <rFont val="Roboto"/>
      </rPr>
      <t xml:space="preserve"> Jätetilastot </t>
    </r>
    <r>
      <rPr>
        <sz val="10"/>
        <color rgb="FF293938"/>
        <rFont val="Wingdings"/>
        <charset val="2"/>
      </rPr>
      <t>à</t>
    </r>
    <r>
      <rPr>
        <sz val="10"/>
        <color rgb="FF293938"/>
        <rFont val="Roboto"/>
      </rPr>
      <t xml:space="preserve"> Tuottajavastuun tilastot </t>
    </r>
    <r>
      <rPr>
        <sz val="10"/>
        <color rgb="FF293938"/>
        <rFont val="Wingdings"/>
        <charset val="2"/>
      </rPr>
      <t>à</t>
    </r>
    <r>
      <rPr>
        <sz val="10"/>
        <color rgb="FF293938"/>
        <rFont val="Roboto"/>
      </rPr>
      <t xml:space="preserve"> Sähkö- ja elektroniikkalaitetilastot)</t>
    </r>
  </si>
  <si>
    <r>
      <t>§</t>
    </r>
    <r>
      <rPr>
        <sz val="7"/>
        <color rgb="FF293938"/>
        <rFont val="Times New Roman"/>
        <family val="1"/>
      </rPr>
      <t xml:space="preserve">  </t>
    </r>
    <r>
      <rPr>
        <sz val="10"/>
        <color rgb="FF293938"/>
        <rFont val="Roboto"/>
      </rPr>
      <t>Valitse</t>
    </r>
  </si>
  <si>
    <t>Tilastot 20xx, keräys ja käsittely</t>
  </si>
  <si>
    <r>
      <t>§</t>
    </r>
    <r>
      <rPr>
        <sz val="7"/>
        <color rgb="FF293938"/>
        <rFont val="Times New Roman"/>
        <family val="1"/>
      </rPr>
      <t xml:space="preserve">  </t>
    </r>
    <r>
      <rPr>
        <sz val="10"/>
        <color rgb="FF293938"/>
        <rFont val="Roboto"/>
      </rPr>
      <t xml:space="preserve">Kopioi laskentamalliin luku: </t>
    </r>
  </si>
  <si>
    <r>
      <t>·</t>
    </r>
    <r>
      <rPr>
        <sz val="7"/>
        <color rgb="FF293938"/>
        <rFont val="Times New Roman"/>
        <family val="1"/>
      </rPr>
      <t xml:space="preserve">         </t>
    </r>
    <r>
      <rPr>
        <sz val="10"/>
        <color rgb="FF293938"/>
        <rFont val="Roboto"/>
      </rPr>
      <t xml:space="preserve">Sarake: </t>
    </r>
    <r>
      <rPr>
        <i/>
        <sz val="10"/>
        <color rgb="FF293938"/>
        <rFont val="Roboto"/>
      </rPr>
      <t xml:space="preserve">Kotitalouksilta kerätty romu (t) </t>
    </r>
  </si>
  <si>
    <r>
      <t>·</t>
    </r>
    <r>
      <rPr>
        <sz val="7"/>
        <color rgb="FF293938"/>
        <rFont val="Times New Roman"/>
        <family val="1"/>
      </rPr>
      <t xml:space="preserve">         </t>
    </r>
    <r>
      <rPr>
        <sz val="10"/>
        <color rgb="FF293938"/>
        <rFont val="Roboto"/>
      </rPr>
      <t xml:space="preserve">Rivi: </t>
    </r>
    <r>
      <rPr>
        <i/>
        <sz val="10"/>
        <color rgb="FF293938"/>
        <rFont val="Roboto"/>
      </rPr>
      <t>Yhteensä</t>
    </r>
  </si>
  <si>
    <r>
      <t>§</t>
    </r>
    <r>
      <rPr>
        <sz val="7"/>
        <color rgb="FF293938"/>
        <rFont val="Times New Roman"/>
        <family val="1"/>
      </rPr>
      <t xml:space="preserve">  </t>
    </r>
    <r>
      <rPr>
        <sz val="10"/>
        <color rgb="FF293938"/>
        <rFont val="Roboto"/>
      </rPr>
      <t>Merkitse, miltä vuodelta tiedot ovat.</t>
    </r>
  </si>
  <si>
    <r>
      <t>-</t>
    </r>
    <r>
      <rPr>
        <sz val="7"/>
        <color rgb="FF293938"/>
        <rFont val="Times New Roman"/>
        <family val="1"/>
      </rPr>
      <t xml:space="preserve">       </t>
    </r>
    <r>
      <rPr>
        <b/>
        <sz val="10"/>
        <color rgb="FF293938"/>
        <rFont val="Roboto"/>
      </rPr>
      <t>Valtakunnallinen paristo- ja akkujätteen määrä:</t>
    </r>
  </si>
  <si>
    <r>
      <t>o</t>
    </r>
    <r>
      <rPr>
        <sz val="7"/>
        <color rgb="FF293938"/>
        <rFont val="Times New Roman"/>
        <family val="1"/>
      </rPr>
      <t xml:space="preserve">    </t>
    </r>
    <r>
      <rPr>
        <sz val="10"/>
        <color rgb="FF293938"/>
        <rFont val="Roboto"/>
      </rPr>
      <t xml:space="preserve">Avaa ympäristöhallinnon nettisivuilta akku- ja paristotilastot (Linkki 4) (Polku: www.ymparisto.fi </t>
    </r>
    <r>
      <rPr>
        <sz val="10"/>
        <color rgb="FF293938"/>
        <rFont val="Wingdings"/>
        <charset val="2"/>
      </rPr>
      <t>à</t>
    </r>
    <r>
      <rPr>
        <sz val="10"/>
        <color rgb="FF293938"/>
        <rFont val="Roboto"/>
      </rPr>
      <t xml:space="preserve"> Kartat ja tilastot </t>
    </r>
    <r>
      <rPr>
        <sz val="10"/>
        <color rgb="FF293938"/>
        <rFont val="Wingdings"/>
        <charset val="2"/>
      </rPr>
      <t>à</t>
    </r>
    <r>
      <rPr>
        <sz val="10"/>
        <color rgb="FF293938"/>
        <rFont val="Roboto"/>
      </rPr>
      <t xml:space="preserve"> Jätetilastot </t>
    </r>
    <r>
      <rPr>
        <sz val="10"/>
        <color rgb="FF293938"/>
        <rFont val="Wingdings"/>
        <charset val="2"/>
      </rPr>
      <t>à</t>
    </r>
    <r>
      <rPr>
        <sz val="10"/>
        <color rgb="FF293938"/>
        <rFont val="Roboto"/>
      </rPr>
      <t xml:space="preserve"> Tuottajavastuun tilastot </t>
    </r>
    <r>
      <rPr>
        <sz val="10"/>
        <color rgb="FF293938"/>
        <rFont val="Wingdings"/>
        <charset val="2"/>
      </rPr>
      <t>à</t>
    </r>
    <r>
      <rPr>
        <sz val="10"/>
        <color rgb="FF293938"/>
        <rFont val="Roboto"/>
      </rPr>
      <t xml:space="preserve"> Akku- ja paristotilastot)</t>
    </r>
  </si>
  <si>
    <t>Tietoja vuosilta 2010- 20xx</t>
  </si>
  <si>
    <r>
      <t>·</t>
    </r>
    <r>
      <rPr>
        <sz val="7"/>
        <color rgb="FF293938"/>
        <rFont val="Times New Roman"/>
        <family val="1"/>
      </rPr>
      <t xml:space="preserve">         </t>
    </r>
    <r>
      <rPr>
        <sz val="10"/>
        <color rgb="FF293938"/>
        <rFont val="Roboto"/>
      </rPr>
      <t xml:space="preserve">Sarake: </t>
    </r>
    <r>
      <rPr>
        <i/>
        <sz val="10"/>
        <color rgb="FF293938"/>
        <rFont val="Roboto"/>
      </rPr>
      <t xml:space="preserve">Kerätty jäte (t) </t>
    </r>
  </si>
  <si>
    <r>
      <t>·</t>
    </r>
    <r>
      <rPr>
        <sz val="7"/>
        <color rgb="FF293938"/>
        <rFont val="Times New Roman"/>
        <family val="1"/>
      </rPr>
      <t xml:space="preserve">         </t>
    </r>
    <r>
      <rPr>
        <sz val="10"/>
        <color rgb="FF293938"/>
        <rFont val="Roboto"/>
      </rPr>
      <t xml:space="preserve">Rivi: </t>
    </r>
    <r>
      <rPr>
        <i/>
        <sz val="10"/>
        <color rgb="FF293938"/>
        <rFont val="Roboto"/>
      </rPr>
      <t>Kannettavat paristot ja akut</t>
    </r>
  </si>
  <si>
    <r>
      <t>2.</t>
    </r>
    <r>
      <rPr>
        <b/>
        <sz val="7"/>
        <color rgb="FF293938"/>
        <rFont val="Times New Roman"/>
        <family val="1"/>
      </rPr>
      <t xml:space="preserve">       </t>
    </r>
    <r>
      <rPr>
        <b/>
        <sz val="10"/>
        <color rgb="FF293938"/>
        <rFont val="Roboto"/>
      </rPr>
      <t>ARVIO KOTIKOMPOSTOIDUISTA JÄTEMÄÄRISTÄ</t>
    </r>
  </si>
  <si>
    <r>
      <t>-</t>
    </r>
    <r>
      <rPr>
        <sz val="7"/>
        <color rgb="FF293938"/>
        <rFont val="Times New Roman"/>
        <family val="1"/>
      </rPr>
      <t xml:space="preserve">       </t>
    </r>
    <r>
      <rPr>
        <sz val="10"/>
        <color rgb="FF293938"/>
        <rFont val="Roboto"/>
      </rPr>
      <t xml:space="preserve">Valitse </t>
    </r>
    <r>
      <rPr>
        <b/>
        <i/>
        <sz val="10"/>
        <color rgb="FF293938"/>
        <rFont val="Roboto"/>
      </rPr>
      <t>kyllä</t>
    </r>
    <r>
      <rPr>
        <sz val="10"/>
        <color rgb="FF293938"/>
        <rFont val="Roboto"/>
      </rPr>
      <t>, jos sinulla on tietoa kotikompostoidun biojätteen (sis. keittiöjätteen, ei puutarhajätettä) määrästä tarkasteltavalla alueella.</t>
    </r>
  </si>
  <si>
    <r>
      <t>o</t>
    </r>
    <r>
      <rPr>
        <sz val="7"/>
        <color rgb="FF293938"/>
        <rFont val="Times New Roman"/>
        <family val="1"/>
      </rPr>
      <t xml:space="preserve">    </t>
    </r>
    <r>
      <rPr>
        <sz val="10"/>
        <color rgb="FF293938"/>
        <rFont val="Roboto"/>
      </rPr>
      <t>Kirjoita samalla rivillä olevaan laatikkoon kuvaus kotikompostointiarvion laskennasta, laskennan suorittajan nimi ja toteutusvuosi.</t>
    </r>
  </si>
  <si>
    <r>
      <t>o</t>
    </r>
    <r>
      <rPr>
        <sz val="7"/>
        <color rgb="FF293938"/>
        <rFont val="Times New Roman"/>
        <family val="1"/>
      </rPr>
      <t xml:space="preserve">    </t>
    </r>
    <r>
      <rPr>
        <sz val="10"/>
        <color rgb="FF293938"/>
        <rFont val="Roboto"/>
      </rPr>
      <t xml:space="preserve">Täydennä kotikompostoidut jätemäärät kohdan </t>
    </r>
    <r>
      <rPr>
        <i/>
        <sz val="10"/>
        <color rgb="FF293938"/>
        <rFont val="Roboto"/>
      </rPr>
      <t>A. Kotitalousjätteet</t>
    </r>
    <r>
      <rPr>
        <sz val="10"/>
        <color rgb="FF293938"/>
        <rFont val="Roboto"/>
      </rPr>
      <t xml:space="preserve"> taulukon </t>
    </r>
    <r>
      <rPr>
        <i/>
        <sz val="10"/>
        <color rgb="FF293938"/>
        <rFont val="Roboto"/>
      </rPr>
      <t>Sekajäte ja biojäte</t>
    </r>
    <r>
      <rPr>
        <sz val="10"/>
        <color rgb="FF293938"/>
        <rFont val="Roboto"/>
      </rPr>
      <t xml:space="preserve"> alimmalle riville.</t>
    </r>
  </si>
  <si>
    <r>
      <t>-</t>
    </r>
    <r>
      <rPr>
        <sz val="7"/>
        <color rgb="FF293938"/>
        <rFont val="Times New Roman"/>
        <family val="1"/>
      </rPr>
      <t xml:space="preserve">       </t>
    </r>
    <r>
      <rPr>
        <sz val="10"/>
        <color rgb="FF293938"/>
        <rFont val="Roboto"/>
      </rPr>
      <t xml:space="preserve">Valitse </t>
    </r>
    <r>
      <rPr>
        <b/>
        <i/>
        <sz val="10"/>
        <color rgb="FF293938"/>
        <rFont val="Roboto"/>
      </rPr>
      <t>ei</t>
    </r>
    <r>
      <rPr>
        <sz val="10"/>
        <color rgb="FF293938"/>
        <rFont val="Roboto"/>
      </rPr>
      <t>, jos aluekohtaista omaa tietoa ei ole. Laskentamalli arvioi tällöin määrän automaattisesti.</t>
    </r>
  </si>
  <si>
    <r>
      <t>3.</t>
    </r>
    <r>
      <rPr>
        <b/>
        <sz val="7"/>
        <rFont val="Times New Roman"/>
        <family val="1"/>
      </rPr>
      <t xml:space="preserve">       </t>
    </r>
    <r>
      <rPr>
        <b/>
        <sz val="10"/>
        <rFont val="Roboto"/>
      </rPr>
      <t>JÄTELAITOKSEN VASTAANOTTAMAT JÄTEMÄÄRÄT</t>
    </r>
  </si>
  <si>
    <r>
      <t>-</t>
    </r>
    <r>
      <rPr>
        <sz val="7"/>
        <rFont val="Times New Roman"/>
        <family val="1"/>
      </rPr>
      <t xml:space="preserve">       </t>
    </r>
    <r>
      <rPr>
        <sz val="10"/>
        <rFont val="Roboto"/>
      </rPr>
      <t xml:space="preserve">Täytä kohtaan </t>
    </r>
    <r>
      <rPr>
        <i/>
        <sz val="10"/>
        <rFont val="Roboto"/>
      </rPr>
      <t xml:space="preserve">A. Kotitalousjätteet </t>
    </r>
    <r>
      <rPr>
        <sz val="10"/>
        <rFont val="Roboto"/>
      </rPr>
      <t>tiedot jätelaitoksen vastaanottamista kotitalousjätteen määristä.</t>
    </r>
  </si>
  <si>
    <r>
      <t>-</t>
    </r>
    <r>
      <rPr>
        <sz val="7"/>
        <color rgb="FF293938"/>
        <rFont val="Times New Roman"/>
        <family val="1"/>
      </rPr>
      <t xml:space="preserve">       </t>
    </r>
    <r>
      <rPr>
        <sz val="10"/>
        <color rgb="FF293938"/>
        <rFont val="Roboto"/>
      </rPr>
      <t>Mikäli tarkkaa tietoa kotitalousjätteen määristä ei ole, tee kotitalousjätteen osuudesta kokemusperäinen arvio, jonka perusteella voit laskea jätemäärät.</t>
    </r>
  </si>
  <si>
    <r>
      <t>-</t>
    </r>
    <r>
      <rPr>
        <sz val="7"/>
        <color rgb="FF293938"/>
        <rFont val="Times New Roman"/>
        <family val="1"/>
      </rPr>
      <t xml:space="preserve">       </t>
    </r>
    <r>
      <rPr>
        <sz val="10"/>
        <color rgb="FF293938"/>
        <rFont val="Roboto"/>
      </rPr>
      <t xml:space="preserve">Jätemäärät merkitään </t>
    </r>
    <r>
      <rPr>
        <b/>
        <sz val="10"/>
        <color rgb="FF293938"/>
        <rFont val="Roboto"/>
      </rPr>
      <t>tonneina per vuosi</t>
    </r>
    <r>
      <rPr>
        <sz val="10"/>
        <color rgb="FF293938"/>
        <rFont val="Roboto"/>
      </rPr>
      <t>.</t>
    </r>
  </si>
  <si>
    <r>
      <t>-</t>
    </r>
    <r>
      <rPr>
        <sz val="7"/>
        <color rgb="FF293938"/>
        <rFont val="Times New Roman"/>
        <family val="1"/>
      </rPr>
      <t xml:space="preserve">       </t>
    </r>
    <r>
      <rPr>
        <i/>
        <sz val="10"/>
        <color rgb="FF293938"/>
        <rFont val="Roboto"/>
      </rPr>
      <t>Kokonaismäärä</t>
    </r>
    <r>
      <rPr>
        <sz val="10"/>
        <color rgb="FF293938"/>
        <rFont val="Roboto"/>
      </rPr>
      <t>-sarakkeeseen merkitään jaekohtainen kokonaismäärä tonneina per vuosi.</t>
    </r>
  </si>
  <si>
    <r>
      <t>-</t>
    </r>
    <r>
      <rPr>
        <sz val="7"/>
        <color rgb="FF293938"/>
        <rFont val="Times New Roman"/>
        <family val="1"/>
      </rPr>
      <t xml:space="preserve">       </t>
    </r>
    <r>
      <rPr>
        <i/>
        <sz val="10"/>
        <color rgb="FF293938"/>
        <rFont val="Roboto"/>
      </rPr>
      <t>Hyödyntäminen materiaalina</t>
    </r>
    <r>
      <rPr>
        <sz val="10"/>
        <color rgb="FF293938"/>
        <rFont val="Roboto"/>
      </rPr>
      <t xml:space="preserve">, </t>
    </r>
    <r>
      <rPr>
        <i/>
        <sz val="10"/>
        <color rgb="FF293938"/>
        <rFont val="Roboto"/>
      </rPr>
      <t xml:space="preserve">Hyödyntäminen energiana </t>
    </r>
    <r>
      <rPr>
        <sz val="10"/>
        <color rgb="FF293938"/>
        <rFont val="Roboto"/>
      </rPr>
      <t xml:space="preserve">ja </t>
    </r>
    <r>
      <rPr>
        <i/>
        <sz val="10"/>
        <color rgb="FF293938"/>
        <rFont val="Roboto"/>
      </rPr>
      <t>Loppusijoitus</t>
    </r>
    <r>
      <rPr>
        <sz val="10"/>
        <color rgb="FF293938"/>
        <rFont val="Roboto"/>
      </rPr>
      <t>-sarakkeisiin jätemäärät merkitään tonneina per vuosi sen mukaan, mihin käsittelyyn kyseiset jakeet päätyvät.</t>
    </r>
  </si>
  <si>
    <r>
      <t>o</t>
    </r>
    <r>
      <rPr>
        <sz val="7"/>
        <color rgb="FF293938"/>
        <rFont val="Times New Roman"/>
        <family val="1"/>
      </rPr>
      <t xml:space="preserve">    </t>
    </r>
    <r>
      <rPr>
        <sz val="10"/>
        <color rgb="FF293938"/>
        <rFont val="Roboto"/>
      </rPr>
      <t>Materiaalihyödyntäminen tarkoittaa kierrättämistä eli jätteen valmistamista tuotteeksi, materiaaliksi tai aineeksi. Sitä on esimerkiksi metallitölkkien kierrättäminen uusiksi metallituotteiksi, biojätteen kompostointi ja käsittely biokaasulaitoksessa sekä puun käyttö kompostin tukiaineena.</t>
    </r>
  </si>
  <si>
    <r>
      <t>o</t>
    </r>
    <r>
      <rPr>
        <sz val="7"/>
        <color rgb="FF293938"/>
        <rFont val="Times New Roman"/>
        <family val="1"/>
      </rPr>
      <t xml:space="preserve">    </t>
    </r>
    <r>
      <rPr>
        <sz val="10"/>
        <color rgb="FF293938"/>
        <rFont val="Roboto"/>
      </rPr>
      <t xml:space="preserve">Energiahyödyntäminen tarkoittaa jätteen polttoa. </t>
    </r>
  </si>
  <si>
    <r>
      <t>o</t>
    </r>
    <r>
      <rPr>
        <sz val="7"/>
        <color rgb="FF293938"/>
        <rFont val="Times New Roman"/>
        <family val="1"/>
      </rPr>
      <t xml:space="preserve">    </t>
    </r>
    <r>
      <rPr>
        <sz val="10"/>
        <color rgb="FF293938"/>
        <rFont val="Roboto"/>
      </rPr>
      <t>Loppusijoitus on jätteiden sijoittamista kaatopaikalle.</t>
    </r>
  </si>
  <si>
    <r>
      <t>o</t>
    </r>
    <r>
      <rPr>
        <sz val="7"/>
        <color rgb="FF293938"/>
        <rFont val="Times New Roman"/>
        <family val="1"/>
      </rPr>
      <t xml:space="preserve">    </t>
    </r>
    <r>
      <rPr>
        <sz val="10"/>
        <color rgb="FF293938"/>
        <rFont val="Roboto"/>
      </rPr>
      <t xml:space="preserve">Huom! Esimerkiksi vaarallisten jätteiden ja käsitellyn puun </t>
    </r>
    <r>
      <rPr>
        <b/>
        <sz val="10"/>
        <color rgb="FF293938"/>
        <rFont val="Roboto"/>
      </rPr>
      <t>hävityspoltto merkitään kohtaan</t>
    </r>
    <r>
      <rPr>
        <b/>
        <i/>
        <sz val="10"/>
        <color rgb="FF293938"/>
        <rFont val="Roboto"/>
      </rPr>
      <t xml:space="preserve"> Hyödyntäminen energiana</t>
    </r>
    <r>
      <rPr>
        <i/>
        <sz val="10"/>
        <color rgb="FF293938"/>
        <rFont val="Roboto"/>
      </rPr>
      <t>.</t>
    </r>
  </si>
  <si>
    <r>
      <t>-</t>
    </r>
    <r>
      <rPr>
        <sz val="7"/>
        <color rgb="FF293938"/>
        <rFont val="Times New Roman"/>
        <family val="1"/>
      </rPr>
      <t xml:space="preserve">       </t>
    </r>
    <r>
      <rPr>
        <sz val="10"/>
        <color rgb="FF293938"/>
        <rFont val="Roboto"/>
      </rPr>
      <t xml:space="preserve">Käsittelyrejektejä ei huomioida laskennassa, sillä niitä ei mallin tekohetkellä huomioida kansallisissa kierrätysastelaskelmissa. </t>
    </r>
  </si>
  <si>
    <r>
      <t>o</t>
    </r>
    <r>
      <rPr>
        <sz val="7"/>
        <color rgb="FF293938"/>
        <rFont val="Times New Roman"/>
        <family val="1"/>
      </rPr>
      <t xml:space="preserve">    </t>
    </r>
    <r>
      <rPr>
        <sz val="10"/>
        <color rgb="FF293938"/>
        <rFont val="Roboto"/>
      </rPr>
      <t xml:space="preserve">Mikäli valtakunnallisessa kierrätysastelaskennassa siirrytään tulevaisuudessa vähentämään rejektien osuudet hyötykäyttöön menevistä jätemääristä, rejektien osuudet tulee vähentää jo tietoja syötettäessä. </t>
    </r>
  </si>
  <si>
    <r>
      <t>o</t>
    </r>
    <r>
      <rPr>
        <sz val="7"/>
        <color rgb="FF293938"/>
        <rFont val="Times New Roman"/>
        <family val="1"/>
      </rPr>
      <t xml:space="preserve">    </t>
    </r>
    <r>
      <rPr>
        <u/>
        <sz val="10"/>
        <color rgb="FF293938"/>
        <rFont val="Roboto"/>
      </rPr>
      <t>Esimerkki rejektien mahdollisesta huomioimisesta tulevaisuudessa:</t>
    </r>
    <r>
      <rPr>
        <sz val="10"/>
        <color rgb="FF293938"/>
        <rFont val="Roboto"/>
      </rPr>
      <t xml:space="preserve"> Jos lasijätettä kerätään 1000 tonnia vuodessa, mutta vain 95 % siitä hyödynnetään materiaalina ja 5 % sijoitetaan rejektinä kaatopaikalle, merkitään taulukkoon </t>
    </r>
    <r>
      <rPr>
        <i/>
        <sz val="10"/>
        <color rgb="FF293938"/>
        <rFont val="Roboto"/>
      </rPr>
      <t>Lasi</t>
    </r>
    <r>
      <rPr>
        <sz val="10"/>
        <color rgb="FF293938"/>
        <rFont val="Roboto"/>
      </rPr>
      <t xml:space="preserve">-riville kokonaismääräksi 1000, </t>
    </r>
    <r>
      <rPr>
        <i/>
        <sz val="10"/>
        <color rgb="FF293938"/>
        <rFont val="Roboto"/>
      </rPr>
      <t xml:space="preserve">Hyödyntäminen materiaalina </t>
    </r>
    <r>
      <rPr>
        <sz val="10"/>
        <color rgb="FF293938"/>
        <rFont val="Roboto"/>
      </rPr>
      <t xml:space="preserve">-sarakkeeseen 950 ja </t>
    </r>
    <r>
      <rPr>
        <i/>
        <sz val="10"/>
        <color rgb="FF293938"/>
        <rFont val="Roboto"/>
      </rPr>
      <t>Loppusijoitus</t>
    </r>
    <r>
      <rPr>
        <sz val="10"/>
        <color rgb="FF293938"/>
        <rFont val="Roboto"/>
      </rPr>
      <t xml:space="preserve">-sarakkeeseen 50. </t>
    </r>
  </si>
  <si>
    <r>
      <t>o</t>
    </r>
    <r>
      <rPr>
        <sz val="7"/>
        <color rgb="FF293938"/>
        <rFont val="Times New Roman"/>
        <family val="1"/>
      </rPr>
      <t xml:space="preserve">    </t>
    </r>
    <r>
      <rPr>
        <sz val="10"/>
        <color rgb="FF293938"/>
        <rFont val="Roboto"/>
      </rPr>
      <t xml:space="preserve">Ohjeen laatimisvaiheessa rejektejä ei huomioida kierrätysasteen laskennassa. Tässä tapauksessa voidaan merkitä </t>
    </r>
    <r>
      <rPr>
        <i/>
        <sz val="10"/>
        <color rgb="FF293938"/>
        <rFont val="Roboto"/>
      </rPr>
      <t>kokonaismääräksi</t>
    </r>
    <r>
      <rPr>
        <sz val="10"/>
        <color rgb="FF293938"/>
        <rFont val="Roboto"/>
      </rPr>
      <t xml:space="preserve"> jälleen 1000, mutta myös </t>
    </r>
    <r>
      <rPr>
        <i/>
        <sz val="10"/>
        <color rgb="FF293938"/>
        <rFont val="Roboto"/>
      </rPr>
      <t>Hyödyntäminen materiaalina</t>
    </r>
    <r>
      <rPr>
        <sz val="10"/>
        <color rgb="FF293938"/>
        <rFont val="Roboto"/>
      </rPr>
      <t xml:space="preserve"> -sarakkeeseen 1000.</t>
    </r>
  </si>
  <si>
    <r>
      <t>-</t>
    </r>
    <r>
      <rPr>
        <sz val="7"/>
        <color rgb="FF293938"/>
        <rFont val="Times New Roman"/>
        <family val="1"/>
      </rPr>
      <t xml:space="preserve">       </t>
    </r>
    <r>
      <rPr>
        <sz val="10"/>
        <color rgb="FF293938"/>
        <rFont val="Roboto"/>
      </rPr>
      <t>Jätejakeiden nimikkeitä (sekajäte jne.) vastaavat EWC-stat-koodit on taulukoitu tämän ohjeen loppuun (Taulukko 1).</t>
    </r>
  </si>
  <si>
    <r>
      <t>-</t>
    </r>
    <r>
      <rPr>
        <sz val="7"/>
        <color rgb="FF293938"/>
        <rFont val="Times New Roman"/>
        <family val="1"/>
      </rPr>
      <t xml:space="preserve">       </t>
    </r>
    <r>
      <rPr>
        <i/>
        <sz val="10"/>
        <color rgb="FF293938"/>
        <rFont val="Roboto"/>
      </rPr>
      <t>Sekajäte ja biojäte</t>
    </r>
    <r>
      <rPr>
        <sz val="10"/>
        <color rgb="FF293938"/>
        <rFont val="Roboto"/>
      </rPr>
      <t>:</t>
    </r>
  </si>
  <si>
    <r>
      <t>o</t>
    </r>
    <r>
      <rPr>
        <sz val="7"/>
        <color rgb="FF293938"/>
        <rFont val="Times New Roman"/>
        <family val="1"/>
      </rPr>
      <t xml:space="preserve">    </t>
    </r>
    <r>
      <rPr>
        <sz val="10"/>
        <color rgb="FF293938"/>
        <rFont val="Roboto"/>
      </rPr>
      <t>Merkitse toiminta-alueelta vastaanotettujen kotitalousjätteiden määrät.</t>
    </r>
  </si>
  <si>
    <r>
      <t>-</t>
    </r>
    <r>
      <rPr>
        <sz val="7"/>
        <color rgb="FF293938"/>
        <rFont val="Times New Roman"/>
        <family val="1"/>
      </rPr>
      <t xml:space="preserve">       </t>
    </r>
    <r>
      <rPr>
        <i/>
        <sz val="10"/>
        <color rgb="FF293938"/>
        <rFont val="Roboto"/>
      </rPr>
      <t>Kotikompostointi</t>
    </r>
    <r>
      <rPr>
        <sz val="10"/>
        <color rgb="FF293938"/>
        <rFont val="Roboto"/>
      </rPr>
      <t>:</t>
    </r>
  </si>
  <si>
    <r>
      <t>o</t>
    </r>
    <r>
      <rPr>
        <sz val="7"/>
        <color rgb="FF293938"/>
        <rFont val="Times New Roman"/>
        <family val="1"/>
      </rPr>
      <t xml:space="preserve">    </t>
    </r>
    <r>
      <rPr>
        <sz val="10"/>
        <color rgb="FF293938"/>
        <rFont val="Roboto"/>
      </rPr>
      <t>Mikäli sinulla ei ole tietoa alueen kotikompostoinnin määrästä, älä kirjoita mitään riveille ”</t>
    </r>
    <r>
      <rPr>
        <i/>
        <sz val="10"/>
        <color rgb="FF293938"/>
        <rFont val="Roboto"/>
      </rPr>
      <t>Kotikompostoitu biojäte</t>
    </r>
    <r>
      <rPr>
        <sz val="10"/>
        <color rgb="FF293938"/>
        <rFont val="Roboto"/>
      </rPr>
      <t>” ja ”</t>
    </r>
    <r>
      <rPr>
        <i/>
        <sz val="10"/>
        <color rgb="FF293938"/>
        <rFont val="Roboto"/>
      </rPr>
      <t>Vaihtoehtoinen arvio kotikompostoidusta biojätteestä”.</t>
    </r>
  </si>
  <si>
    <r>
      <t>o</t>
    </r>
    <r>
      <rPr>
        <sz val="7"/>
        <color rgb="FF293938"/>
        <rFont val="Times New Roman"/>
        <family val="1"/>
      </rPr>
      <t xml:space="preserve">    </t>
    </r>
    <r>
      <rPr>
        <sz val="10"/>
        <color rgb="FF293938"/>
        <rFont val="Roboto"/>
      </rPr>
      <t>Mikäli sinulla on tietoa alueen kotikompostoinnin määrästä, merkitse tiedot riville ”</t>
    </r>
    <r>
      <rPr>
        <i/>
        <sz val="10"/>
        <color rgb="FF293938"/>
        <rFont val="Roboto"/>
      </rPr>
      <t>Vaihtoehtoinen arvio kotikompostoidusta biojätteestä</t>
    </r>
    <r>
      <rPr>
        <sz val="10"/>
        <color rgb="FF293938"/>
        <rFont val="Roboto"/>
      </rPr>
      <t>”.</t>
    </r>
  </si>
  <si>
    <t>(Huom! Muista myös kirjoittaa laskentamenetelmän kuvaus, laskennan suorittajan nimi ja vuosi taustatietoihin.)</t>
  </si>
  <si>
    <r>
      <t>-</t>
    </r>
    <r>
      <rPr>
        <sz val="7"/>
        <rFont val="Times New Roman"/>
        <family val="1"/>
      </rPr>
      <t xml:space="preserve">       </t>
    </r>
    <r>
      <rPr>
        <i/>
        <sz val="10"/>
        <rFont val="Roboto"/>
      </rPr>
      <t>Jätelaitoksen täydentävä keräys: muut erilliskerätyt hyötyjakeet kotitalouksista</t>
    </r>
  </si>
  <si>
    <r>
      <t>o</t>
    </r>
    <r>
      <rPr>
        <sz val="7"/>
        <rFont val="Times New Roman"/>
        <family val="1"/>
      </rPr>
      <t xml:space="preserve">    </t>
    </r>
    <r>
      <rPr>
        <sz val="10"/>
        <rFont val="Roboto"/>
      </rPr>
      <t>Merkitse tähän taulukkoon ainoastaan jätelaitoksen</t>
    </r>
    <r>
      <rPr>
        <b/>
        <sz val="10"/>
        <rFont val="Roboto"/>
      </rPr>
      <t xml:space="preserve"> täydentävän keräyksen kotitalousjätemäärät</t>
    </r>
    <r>
      <rPr>
        <sz val="10"/>
        <rFont val="Roboto"/>
      </rPr>
      <t>.</t>
    </r>
  </si>
  <si>
    <r>
      <t>o</t>
    </r>
    <r>
      <rPr>
        <sz val="7"/>
        <rFont val="Times New Roman"/>
        <family val="1"/>
      </rPr>
      <t xml:space="preserve">    </t>
    </r>
    <r>
      <rPr>
        <sz val="10"/>
        <rFont val="Roboto"/>
      </rPr>
      <t>Voit tarvittaessa käyttää arviota kotitalousjätteen osuudesta.</t>
    </r>
  </si>
  <si>
    <r>
      <t>o</t>
    </r>
    <r>
      <rPr>
        <sz val="7"/>
        <rFont val="Times New Roman"/>
        <family val="1"/>
      </rPr>
      <t xml:space="preserve">    </t>
    </r>
    <r>
      <rPr>
        <sz val="10"/>
        <rFont val="Roboto"/>
      </rPr>
      <t>Tuottajayhteisöjen tiedot (esimerkiksi RINKI-pisteiltä) on jo automaattisesti huomioitu laskennassa.</t>
    </r>
  </si>
  <si>
    <r>
      <t>o</t>
    </r>
    <r>
      <rPr>
        <sz val="7"/>
        <rFont val="Times New Roman"/>
        <family val="1"/>
      </rPr>
      <t xml:space="preserve">    </t>
    </r>
    <r>
      <rPr>
        <sz val="10"/>
        <rFont val="Roboto"/>
      </rPr>
      <t xml:space="preserve">Jakeeseen </t>
    </r>
    <r>
      <rPr>
        <b/>
        <sz val="10"/>
        <rFont val="Roboto"/>
      </rPr>
      <t>Puu</t>
    </r>
    <r>
      <rPr>
        <sz val="10"/>
        <rFont val="Roboto"/>
      </rPr>
      <t xml:space="preserve"> merkitään sekä käsitelty (esim. kyllästetty, maalattu tai likaantunut) että käsittelemätön, kotitalouksilta tuleva puujäte. Tähän kuuluu esimerkiksi huonekalut. Huomaa, että rakennusjätteet, kuten kotitalouksien remonttijäte, ei ole kotitalousjätettä.</t>
    </r>
  </si>
  <si>
    <r>
      <t>o</t>
    </r>
    <r>
      <rPr>
        <sz val="7"/>
        <rFont val="Times New Roman"/>
        <family val="1"/>
      </rPr>
      <t xml:space="preserve">    </t>
    </r>
    <r>
      <rPr>
        <b/>
        <sz val="10"/>
        <rFont val="Roboto"/>
      </rPr>
      <t>Sähkö- ja elektroniikkaromun</t>
    </r>
    <r>
      <rPr>
        <sz val="10"/>
        <rFont val="Roboto"/>
      </rPr>
      <t>, SER:n, oletetaan päätyvän kokonaisuudessaan hyödyntämiseen materiaalina. (Tulevaisuudessa kierrätysasteen laskentatavan muuttuessa rejektien osuus vähennetään.)</t>
    </r>
  </si>
  <si>
    <r>
      <t>o</t>
    </r>
    <r>
      <rPr>
        <sz val="7"/>
        <rFont val="Times New Roman"/>
        <family val="1"/>
      </rPr>
      <t xml:space="preserve">    </t>
    </r>
    <r>
      <rPr>
        <b/>
        <sz val="10"/>
        <rFont val="Roboto"/>
      </rPr>
      <t xml:space="preserve">Paperi, SER </t>
    </r>
    <r>
      <rPr>
        <sz val="10"/>
        <rFont val="Roboto"/>
      </rPr>
      <t>ja</t>
    </r>
    <r>
      <rPr>
        <b/>
        <sz val="10"/>
        <rFont val="Roboto"/>
      </rPr>
      <t xml:space="preserve"> Paristo- ja akkujätteet </t>
    </r>
    <r>
      <rPr>
        <sz val="10"/>
        <rFont val="Roboto"/>
      </rPr>
      <t>lasketaan Pir-ELY:n tilastoista. Niitä voi täyttää tähän kohtaan, mutta ne tulevat laskentaan tilastotiedoista, joten tietojen täyttäminen ei näiden jakeiden kohdalla ole tarpeellista.</t>
    </r>
  </si>
  <si>
    <r>
      <t>o</t>
    </r>
    <r>
      <rPr>
        <sz val="7"/>
        <color rgb="FF293938"/>
        <rFont val="Times New Roman"/>
        <family val="1"/>
      </rPr>
      <t xml:space="preserve">    </t>
    </r>
    <r>
      <rPr>
        <sz val="10"/>
        <rFont val="Roboto"/>
      </rPr>
      <t xml:space="preserve">Jakeeseen </t>
    </r>
    <r>
      <rPr>
        <b/>
        <sz val="10"/>
        <rFont val="Roboto"/>
      </rPr>
      <t xml:space="preserve">Muut kotitalouksien yhdyskuntajätteet </t>
    </r>
    <r>
      <rPr>
        <sz val="10"/>
        <rFont val="Roboto"/>
      </rPr>
      <t xml:space="preserve">lasketaan mukaan ne </t>
    </r>
    <r>
      <rPr>
        <i/>
        <sz val="10"/>
        <rFont val="Roboto"/>
      </rPr>
      <t>kotitalouksista</t>
    </r>
    <r>
      <rPr>
        <sz val="10"/>
        <rFont val="Roboto"/>
      </rPr>
      <t xml:space="preserve"> peräisin olevat yhdyskuntajätteet, jotka eivät kuulu taulukossa edellä mainittuihin jakeisiin (sekajäte, energiajäte, jne.). Tähän kuuluvat esimerkiksi kotitalouksilta tulevat kemikaalit, liuottimet, happojätteet, käytetyt öljyt, koneiden ja laitteiden käytöstä poistetut osat. Huom. tähän ei merkitä </t>
    </r>
    <r>
      <rPr>
        <sz val="10"/>
        <color rgb="FF293938"/>
        <rFont val="Roboto"/>
      </rPr>
      <t>lietteitä tai muita yhdyskuntajätteeseen kuulumattomia jakeita.</t>
    </r>
  </si>
  <si>
    <r>
      <t>4.</t>
    </r>
    <r>
      <rPr>
        <b/>
        <sz val="7"/>
        <rFont val="Times New Roman"/>
        <family val="1"/>
      </rPr>
      <t xml:space="preserve">       </t>
    </r>
    <r>
      <rPr>
        <b/>
        <sz val="10"/>
        <rFont val="Roboto"/>
      </rPr>
      <t>TULOKSET</t>
    </r>
  </si>
  <si>
    <r>
      <t>-</t>
    </r>
    <r>
      <rPr>
        <sz val="7"/>
        <color rgb="FF293938"/>
        <rFont val="Times New Roman"/>
        <family val="1"/>
      </rPr>
      <t xml:space="preserve">       </t>
    </r>
    <r>
      <rPr>
        <sz val="10"/>
        <color rgb="FF293938"/>
        <rFont val="Roboto"/>
      </rPr>
      <t xml:space="preserve">Pääset tarkastelemaan tuloksia </t>
    </r>
    <r>
      <rPr>
        <i/>
        <sz val="10"/>
        <color rgb="FF293938"/>
        <rFont val="Roboto"/>
      </rPr>
      <t>Tulokset</t>
    </r>
    <r>
      <rPr>
        <sz val="10"/>
        <color rgb="FF293938"/>
        <rFont val="Roboto"/>
      </rPr>
      <t>-välilehdeltä.</t>
    </r>
  </si>
  <si>
    <r>
      <t>-</t>
    </r>
    <r>
      <rPr>
        <sz val="7"/>
        <color rgb="FF293938"/>
        <rFont val="Times New Roman"/>
        <family val="1"/>
      </rPr>
      <t xml:space="preserve">       </t>
    </r>
    <r>
      <rPr>
        <sz val="10"/>
        <color rgb="FF293938"/>
        <rFont val="Roboto"/>
      </rPr>
      <t>Laskentamalli laskee yhdyskuntajätteen kokonaismäärän sekä kotitalousjätteen ja muun (hallinto-, palvelu- ja elinkeinotoiminnan) yhdyskuntajätteen määrät. Lisäksi malli laskee yhdyskuntajätteen kierrätysasteen ja muiden hyödyntämistapojen osuudet.</t>
    </r>
  </si>
  <si>
    <r>
      <t>-</t>
    </r>
    <r>
      <rPr>
        <sz val="7"/>
        <color rgb="FF293938"/>
        <rFont val="Times New Roman"/>
        <family val="1"/>
      </rPr>
      <t xml:space="preserve">       </t>
    </r>
    <r>
      <rPr>
        <sz val="10"/>
        <color rgb="FF293938"/>
        <rFont val="Roboto"/>
      </rPr>
      <t>Seudun yhdyskuntajätemäärän ja -kierrätysasteen kehityksestä piirtyy kuvaaja.</t>
    </r>
  </si>
  <si>
    <t>Yhdyskuntajätemäärä henkilöä kohden (kg/as)</t>
  </si>
  <si>
    <t xml:space="preserve">       Laskentamallin käyttöohje.</t>
  </si>
  <si>
    <t>Palpa kotitalouksien osuus</t>
  </si>
  <si>
    <t>Suomen virallinen tilasto (SVT): Jätetilasto [verkkojulkaisu].</t>
  </si>
  <si>
    <t>ISSN=1798-3339. 13 2017, Liitetaulukko 1. Yhdyskuntajätekertymä 2017, tonnia (Korjattu 11.1.2019) . Helsinki: Tilastokeskus [viitattu: 3.4.2019].</t>
  </si>
  <si>
    <t>Saantitapa: http://www.stat.fi/til/jate/2017/13/jate_2017_13_2019-01-09_tau_001_fi.html</t>
  </si>
  <si>
    <t>Lähde:</t>
  </si>
  <si>
    <t>Käsittelytavat määritetty Tilastokeskuksen valtakunnalisista tilastoista: Yhdyskuntajätekertymä 2017 (pl. tekstiili) ja Jätteiden käsittely 2015-2016 (tekstiili)</t>
  </si>
  <si>
    <r>
      <t>Väestö</t>
    </r>
    <r>
      <rPr>
        <sz val="10"/>
        <color rgb="FF293938"/>
        <rFont val="Roboto"/>
      </rPr>
      <t xml:space="preserve"> </t>
    </r>
    <r>
      <rPr>
        <sz val="10"/>
        <color rgb="FF293938"/>
        <rFont val="Wingdings"/>
        <charset val="2"/>
      </rPr>
      <t>à</t>
    </r>
    <r>
      <rPr>
        <sz val="10"/>
        <color rgb="FF293938"/>
        <rFont val="Roboto"/>
      </rPr>
      <t xml:space="preserve"> </t>
    </r>
    <r>
      <rPr>
        <i/>
        <sz val="10"/>
        <color rgb="FF293938"/>
        <rFont val="Roboto"/>
      </rPr>
      <t>Väestörakenne</t>
    </r>
    <r>
      <rPr>
        <sz val="10"/>
        <color rgb="FF293938"/>
        <rFont val="Roboto"/>
      </rPr>
      <t xml:space="preserve"> </t>
    </r>
    <r>
      <rPr>
        <sz val="10"/>
        <color rgb="FF293938"/>
        <rFont val="Wingdings"/>
        <charset val="2"/>
      </rPr>
      <t>à</t>
    </r>
    <r>
      <rPr>
        <sz val="10"/>
        <color rgb="FF293938"/>
        <rFont val="Roboto"/>
      </rPr>
      <t xml:space="preserve"> </t>
    </r>
    <r>
      <rPr>
        <i/>
        <sz val="10"/>
        <color rgb="FF293938"/>
        <rFont val="Roboto"/>
      </rPr>
      <t>11ra – Tunnuslukuja väestöstä alueittain 1990-2018</t>
    </r>
  </si>
  <si>
    <r>
      <t>§</t>
    </r>
    <r>
      <rPr>
        <sz val="7"/>
        <color rgb="FF293938"/>
        <rFont val="Times New Roman"/>
        <family val="1"/>
      </rPr>
      <t xml:space="preserve">  </t>
    </r>
    <r>
      <rPr>
        <i/>
        <sz val="10"/>
        <color rgb="FF293938"/>
        <rFont val="Roboto"/>
      </rPr>
      <t>Väestö 31.12.</t>
    </r>
  </si>
  <si>
    <r>
      <t>§</t>
    </r>
    <r>
      <rPr>
        <sz val="7"/>
        <color rgb="FF293938"/>
        <rFont val="Times New Roman"/>
        <family val="1"/>
      </rPr>
      <t xml:space="preserve">  </t>
    </r>
    <r>
      <rPr>
        <i/>
        <sz val="10"/>
        <color rgb="FF293938"/>
        <rFont val="Roboto"/>
      </rPr>
      <t xml:space="preserve">Vuosi 20xx </t>
    </r>
  </si>
  <si>
    <r>
      <t>§</t>
    </r>
    <r>
      <rPr>
        <sz val="7"/>
        <color rgb="FF293938"/>
        <rFont val="Times New Roman"/>
        <family val="1"/>
      </rPr>
      <t xml:space="preserve">  </t>
    </r>
    <r>
      <rPr>
        <i/>
        <sz val="10"/>
        <color rgb="FF293938"/>
        <rFont val="Roboto"/>
      </rPr>
      <t>Valitse toimialueella sijaitsevat kunnat (vinkki: pidä Ctrl-näppäintä painettuna kun valitset monta kuntaa samanaikaisesti)</t>
    </r>
  </si>
  <si>
    <t>(Huom! Valitse vuodeksi uusin käytettävissä oleva tieto.)</t>
  </si>
  <si>
    <t>Vuosi 2019</t>
  </si>
  <si>
    <t>Vuosi 2020</t>
  </si>
  <si>
    <t>Vuosi 2021</t>
  </si>
  <si>
    <t>Vuosi 2022</t>
  </si>
  <si>
    <t>Vuosi 2023</t>
  </si>
  <si>
    <t>Vuosi 2024</t>
  </si>
  <si>
    <t>Vuosi 2025</t>
  </si>
  <si>
    <t>Vuosi 2026</t>
  </si>
  <si>
    <t>Vuosi 2027</t>
  </si>
  <si>
    <t>Vuosi 2028</t>
  </si>
  <si>
    <t>Lähde: Palpa KOKONAISMÄÄRÄ</t>
  </si>
  <si>
    <t>Henkilö-työvuodet alueella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</si>
</sst>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
  </numFmts>
  <fonts count="56">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rgb="FF000000"/>
      <name val="Calibri"/>
      <family val="2"/>
    </font>
    <font>
      <u/>
      <sz val="11"/>
      <color theme="10"/>
      <name val="Calibri"/>
      <family val="2"/>
      <scheme val="minor"/>
    </font>
    <font>
      <sz val="8"/>
      <color rgb="FF000000"/>
      <name val="Tahoma"/>
      <family val="2"/>
    </font>
    <font>
      <sz val="10"/>
      <color rgb="FF293938"/>
      <name val="Roboto"/>
    </font>
    <font>
      <b/>
      <sz val="10"/>
      <color rgb="FF293938"/>
      <name val="Roboto"/>
    </font>
    <font>
      <b/>
      <sz val="7"/>
      <color rgb="FF293938"/>
      <name val="Times New Roman"/>
      <family val="1"/>
    </font>
    <font>
      <sz val="7"/>
      <name val="Times New Roman"/>
      <family val="1"/>
    </font>
    <font>
      <b/>
      <sz val="10"/>
      <name val="Roboto"/>
    </font>
    <font>
      <sz val="10"/>
      <name val="Roboto"/>
    </font>
    <font>
      <sz val="7"/>
      <color rgb="FF293938"/>
      <name val="Times New Roman"/>
      <family val="1"/>
    </font>
    <font>
      <i/>
      <sz val="10"/>
      <color rgb="FF293938"/>
      <name val="Roboto"/>
    </font>
    <font>
      <sz val="10"/>
      <color rgb="FF293938"/>
      <name val="Wingdings"/>
      <charset val="2"/>
    </font>
    <font>
      <b/>
      <i/>
      <sz val="10"/>
      <color rgb="FF293938"/>
      <name val="Roboto"/>
    </font>
    <font>
      <b/>
      <sz val="7"/>
      <name val="Times New Roman"/>
      <family val="1"/>
    </font>
    <font>
      <i/>
      <sz val="10"/>
      <name val="Roboto"/>
    </font>
    <font>
      <u/>
      <sz val="10"/>
      <color rgb="FF293938"/>
      <name val="Roboto"/>
    </font>
    <font>
      <sz val="10"/>
      <name val="MS Sans Serif"/>
      <family val="2"/>
    </font>
    <font>
      <b/>
      <sz val="16"/>
      <color rgb="FF199EAB"/>
      <name val="Arial"/>
      <family val="2"/>
    </font>
    <font>
      <sz val="11"/>
      <color theme="1"/>
      <name val="Arial"/>
      <family val="2"/>
    </font>
    <font>
      <sz val="12"/>
      <color rgb="FF868685"/>
      <name val="Arial"/>
      <family val="2"/>
    </font>
    <font>
      <b/>
      <sz val="14"/>
      <color theme="0"/>
      <name val="Arial"/>
      <family val="2"/>
    </font>
    <font>
      <sz val="11"/>
      <color theme="0"/>
      <name val="Arial"/>
      <family val="2"/>
    </font>
    <font>
      <b/>
      <sz val="11"/>
      <color theme="1"/>
      <name val="Arial"/>
      <family val="2"/>
    </font>
    <font>
      <b/>
      <sz val="11"/>
      <color rgb="FF199EAB"/>
      <name val="Arial"/>
      <family val="2"/>
    </font>
    <font>
      <sz val="11"/>
      <color rgb="FF585757"/>
      <name val="Arial"/>
      <family val="2"/>
    </font>
    <font>
      <u/>
      <sz val="11"/>
      <color rgb="FF199EAB"/>
      <name val="Arial"/>
      <family val="2"/>
    </font>
    <font>
      <u/>
      <sz val="11"/>
      <color theme="10"/>
      <name val="Arial"/>
      <family val="2"/>
    </font>
    <font>
      <b/>
      <sz val="12"/>
      <color rgb="FF199EAB"/>
      <name val="Arial"/>
      <family val="2"/>
    </font>
    <font>
      <sz val="10"/>
      <color rgb="FF585757"/>
      <name val="Arial"/>
      <family val="2"/>
    </font>
    <font>
      <i/>
      <sz val="10"/>
      <color rgb="FF585757"/>
      <name val="Arial"/>
      <family val="2"/>
    </font>
    <font>
      <b/>
      <sz val="10"/>
      <color rgb="FF199EAB"/>
      <name val="Arial"/>
      <family val="2"/>
    </font>
    <font>
      <sz val="11"/>
      <color rgb="FF199EAB"/>
      <name val="Arial"/>
      <family val="2"/>
    </font>
    <font>
      <sz val="10"/>
      <color rgb="FF199EAB"/>
      <name val="Arial"/>
      <family val="2"/>
    </font>
    <font>
      <sz val="12"/>
      <color rgb="FF199EAB"/>
      <name val="Arial"/>
      <family val="2"/>
    </font>
    <font>
      <b/>
      <sz val="11"/>
      <color rgb="FF585757"/>
      <name val="Calibri"/>
      <family val="2"/>
      <scheme val="minor"/>
    </font>
    <font>
      <sz val="11"/>
      <color rgb="FF585757"/>
      <name val="Calibri"/>
      <family val="2"/>
      <scheme val="minor"/>
    </font>
    <font>
      <sz val="16"/>
      <color rgb="FF199EAB"/>
      <name val="Arial"/>
      <family val="2"/>
    </font>
    <font>
      <sz val="10"/>
      <color theme="1"/>
      <name val="Arial"/>
      <family val="2"/>
    </font>
    <font>
      <b/>
      <sz val="24"/>
      <color theme="1"/>
      <name val="Arial"/>
      <family val="2"/>
    </font>
    <font>
      <b/>
      <sz val="10"/>
      <color theme="0"/>
      <name val="Arial"/>
      <family val="2"/>
    </font>
    <font>
      <b/>
      <sz val="11"/>
      <color theme="0"/>
      <name val="Arial"/>
      <family val="2"/>
    </font>
    <font>
      <sz val="18"/>
      <color theme="0"/>
      <name val="Arial"/>
      <family val="2"/>
    </font>
    <font>
      <sz val="11"/>
      <color rgb="FFFF0000"/>
      <name val="Arial"/>
      <family val="2"/>
    </font>
    <font>
      <sz val="11"/>
      <color rgb="FF868685"/>
      <name val="Arial"/>
      <family val="2"/>
    </font>
    <font>
      <sz val="11"/>
      <name val="Arial"/>
      <family val="2"/>
    </font>
    <font>
      <b/>
      <sz val="11"/>
      <color rgb="FF585757"/>
      <name val="Arial"/>
      <family val="2"/>
    </font>
    <font>
      <sz val="14"/>
      <color theme="0"/>
      <name val="Arial"/>
      <family val="2"/>
    </font>
    <font>
      <sz val="11"/>
      <color theme="0" tint="-0.34998626667073579"/>
      <name val="Arial"/>
      <family val="2"/>
    </font>
    <font>
      <b/>
      <sz val="14"/>
      <color theme="1"/>
      <name val="Arial"/>
      <family val="2"/>
    </font>
    <font>
      <b/>
      <sz val="14"/>
      <color rgb="FF199EAB"/>
      <name val="Arial"/>
      <family val="2"/>
    </font>
    <font>
      <b/>
      <sz val="14"/>
      <color rgb="FF585757"/>
      <name val="Arial"/>
      <family val="2"/>
    </font>
    <font>
      <sz val="11"/>
      <color theme="0" tint="-0.249977111117893"/>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199EAB"/>
        <bgColor indexed="64"/>
      </patternFill>
    </fill>
    <fill>
      <patternFill patternType="solid">
        <fgColor rgb="FF86C1CB"/>
        <bgColor indexed="64"/>
      </patternFill>
    </fill>
    <fill>
      <patternFill patternType="solid">
        <fgColor rgb="FFCCECFF"/>
        <bgColor indexed="64"/>
      </patternFill>
    </fill>
    <fill>
      <patternFill patternType="solid">
        <fgColor rgb="FFE4F4F8"/>
        <bgColor indexed="64"/>
      </patternFill>
    </fill>
  </fills>
  <borders count="73">
    <border>
      <left/>
      <right/>
      <top/>
      <bottom/>
      <diagonal/>
    </border>
    <border>
      <left style="thin">
        <color rgb="FF199EAB"/>
      </left>
      <right/>
      <top style="thin">
        <color rgb="FF199EAB"/>
      </top>
      <bottom/>
      <diagonal/>
    </border>
    <border>
      <left/>
      <right/>
      <top style="thin">
        <color rgb="FF199EAB"/>
      </top>
      <bottom/>
      <diagonal/>
    </border>
    <border>
      <left/>
      <right style="thin">
        <color rgb="FF199EAB"/>
      </right>
      <top style="thin">
        <color rgb="FF199EAB"/>
      </top>
      <bottom/>
      <diagonal/>
    </border>
    <border>
      <left style="thin">
        <color rgb="FF199EAB"/>
      </left>
      <right/>
      <top/>
      <bottom/>
      <diagonal/>
    </border>
    <border>
      <left/>
      <right style="thin">
        <color rgb="FF199EAB"/>
      </right>
      <top/>
      <bottom/>
      <diagonal/>
    </border>
    <border>
      <left style="thin">
        <color rgb="FF199EAB"/>
      </left>
      <right/>
      <top/>
      <bottom style="thin">
        <color rgb="FF199EAB"/>
      </bottom>
      <diagonal/>
    </border>
    <border>
      <left/>
      <right/>
      <top/>
      <bottom style="thin">
        <color rgb="FF199EAB"/>
      </bottom>
      <diagonal/>
    </border>
    <border>
      <left/>
      <right style="thin">
        <color rgb="FF199EAB"/>
      </right>
      <top/>
      <bottom style="thin">
        <color rgb="FF199EAB"/>
      </bottom>
      <diagonal/>
    </border>
    <border>
      <left style="thin">
        <color rgb="FF199EAB"/>
      </left>
      <right style="thin">
        <color theme="0"/>
      </right>
      <top style="thin">
        <color rgb="FF199EAB"/>
      </top>
      <bottom style="thin">
        <color theme="1" tint="0.499984740745262"/>
      </bottom>
      <diagonal/>
    </border>
    <border>
      <left style="thin">
        <color theme="0"/>
      </left>
      <right/>
      <top style="thin">
        <color rgb="FF199EAB"/>
      </top>
      <bottom style="thin">
        <color theme="0"/>
      </bottom>
      <diagonal/>
    </border>
    <border>
      <left/>
      <right/>
      <top style="thin">
        <color rgb="FF199EAB"/>
      </top>
      <bottom style="thin">
        <color theme="0"/>
      </bottom>
      <diagonal/>
    </border>
    <border>
      <left/>
      <right style="thin">
        <color theme="0"/>
      </right>
      <top style="thin">
        <color rgb="FF199EAB"/>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1" tint="0.499984740745262"/>
      </right>
      <top/>
      <bottom style="thin">
        <color theme="0"/>
      </bottom>
      <diagonal/>
    </border>
    <border>
      <left style="thin">
        <color theme="1" tint="0.499984740745262"/>
      </left>
      <right style="thin">
        <color theme="1" tint="0.499984740745262"/>
      </right>
      <top/>
      <bottom style="thin">
        <color theme="0"/>
      </bottom>
      <diagonal/>
    </border>
    <border>
      <left style="thin">
        <color theme="1" tint="0.499984740745262"/>
      </left>
      <right style="thin">
        <color rgb="FF199EAB"/>
      </right>
      <top/>
      <bottom style="thin">
        <color theme="0"/>
      </bottom>
      <diagonal/>
    </border>
    <border>
      <left style="thin">
        <color rgb="FF199EAB"/>
      </left>
      <right style="thin">
        <color theme="1" tint="0.499984740745262"/>
      </right>
      <top style="thin">
        <color rgb="FF199EAB"/>
      </top>
      <bottom style="thin">
        <color theme="1" tint="0.499984740745262"/>
      </bottom>
      <diagonal/>
    </border>
    <border>
      <left style="thin">
        <color theme="1" tint="0.499984740745262"/>
      </left>
      <right style="thin">
        <color theme="1" tint="0.499984740745262"/>
      </right>
      <top style="thin">
        <color rgb="FF199EAB"/>
      </top>
      <bottom style="thin">
        <color theme="1" tint="0.499984740745262"/>
      </bottom>
      <diagonal/>
    </border>
    <border>
      <left style="thin">
        <color theme="1" tint="0.499984740745262"/>
      </left>
      <right style="thin">
        <color rgb="FF199EAB"/>
      </right>
      <top style="thin">
        <color rgb="FF199EAB"/>
      </top>
      <bottom style="thin">
        <color theme="1" tint="0.499984740745262"/>
      </bottom>
      <diagonal/>
    </border>
    <border>
      <left style="thin">
        <color rgb="FF199EAB"/>
      </left>
      <right style="thin">
        <color theme="0"/>
      </right>
      <top style="thin">
        <color theme="1" tint="0.499984740745262"/>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rgb="FF199EAB"/>
      </bottom>
      <diagonal/>
    </border>
    <border>
      <left/>
      <right style="thin">
        <color rgb="FF199EAB"/>
      </right>
      <top style="thin">
        <color theme="0"/>
      </top>
      <bottom style="thin">
        <color rgb="FF199EAB"/>
      </bottom>
      <diagonal/>
    </border>
    <border>
      <left style="thin">
        <color rgb="FF199EAB"/>
      </left>
      <right style="thin">
        <color theme="1" tint="0.499984740745262"/>
      </right>
      <top style="thin">
        <color theme="1" tint="0.499984740745262"/>
      </top>
      <bottom style="thin">
        <color rgb="FF199EAB"/>
      </bottom>
      <diagonal/>
    </border>
    <border>
      <left style="thin">
        <color theme="1" tint="0.499984740745262"/>
      </left>
      <right style="thin">
        <color theme="1" tint="0.499984740745262"/>
      </right>
      <top style="thin">
        <color theme="1" tint="0.499984740745262"/>
      </top>
      <bottom style="thin">
        <color rgb="FF199EAB"/>
      </bottom>
      <diagonal/>
    </border>
    <border>
      <left style="thin">
        <color theme="1" tint="0.499984740745262"/>
      </left>
      <right style="thin">
        <color rgb="FF199EAB"/>
      </right>
      <top style="thin">
        <color theme="1" tint="0.499984740745262"/>
      </top>
      <bottom style="thin">
        <color rgb="FF199EAB"/>
      </bottom>
      <diagonal/>
    </border>
    <border>
      <left style="thin">
        <color rgb="FF199EAB"/>
      </left>
      <right style="thin">
        <color rgb="FF199EAB"/>
      </right>
      <top style="thin">
        <color theme="0"/>
      </top>
      <bottom style="thin">
        <color rgb="FF199EAB"/>
      </bottom>
      <diagonal/>
    </border>
    <border>
      <left style="thin">
        <color rgb="FF199EAB"/>
      </left>
      <right style="thin">
        <color rgb="FF199EAB"/>
      </right>
      <top style="thin">
        <color rgb="FF199EAB"/>
      </top>
      <bottom/>
      <diagonal/>
    </border>
    <border>
      <left style="thin">
        <color rgb="FF199EAB"/>
      </left>
      <right style="thin">
        <color rgb="FF199EAB"/>
      </right>
      <top/>
      <bottom/>
      <diagonal/>
    </border>
    <border>
      <left style="thin">
        <color rgb="FF199EAB"/>
      </left>
      <right style="thin">
        <color rgb="FF199EAB"/>
      </right>
      <top style="thin">
        <color rgb="FF199EAB"/>
      </top>
      <bottom style="thin">
        <color rgb="FF199EAB"/>
      </bottom>
      <diagonal/>
    </border>
    <border>
      <left style="thin">
        <color rgb="FF199EAB"/>
      </left>
      <right style="thin">
        <color theme="0" tint="-0.34998626667073579"/>
      </right>
      <top style="thin">
        <color rgb="FF199EAB"/>
      </top>
      <bottom style="thin">
        <color rgb="FF199EAB"/>
      </bottom>
      <diagonal/>
    </border>
    <border>
      <left style="thin">
        <color theme="0" tint="-0.34998626667073579"/>
      </left>
      <right style="thin">
        <color theme="0" tint="-0.34998626667073579"/>
      </right>
      <top style="thin">
        <color rgb="FF199EAB"/>
      </top>
      <bottom style="thin">
        <color rgb="FF199EAB"/>
      </bottom>
      <diagonal/>
    </border>
    <border>
      <left style="thin">
        <color theme="0" tint="-0.34998626667073579"/>
      </left>
      <right style="thin">
        <color rgb="FF199EAB"/>
      </right>
      <top style="thin">
        <color rgb="FF199EAB"/>
      </top>
      <bottom style="thin">
        <color rgb="FF199EAB"/>
      </bottom>
      <diagonal/>
    </border>
    <border>
      <left style="thin">
        <color rgb="FF199EAB"/>
      </left>
      <right/>
      <top style="thin">
        <color rgb="FF199EAB"/>
      </top>
      <bottom style="thin">
        <color rgb="FF199EAB"/>
      </bottom>
      <diagonal/>
    </border>
    <border>
      <left/>
      <right/>
      <top style="thin">
        <color rgb="FF199EAB"/>
      </top>
      <bottom style="thin">
        <color rgb="FF199EAB"/>
      </bottom>
      <diagonal/>
    </border>
    <border>
      <left/>
      <right style="thin">
        <color rgb="FF199EAB"/>
      </right>
      <top style="thin">
        <color rgb="FF199EAB"/>
      </top>
      <bottom style="thin">
        <color rgb="FF199EAB"/>
      </bottom>
      <diagonal/>
    </border>
    <border>
      <left style="thin">
        <color rgb="FF199EAB"/>
      </left>
      <right style="thin">
        <color rgb="FF199EAB"/>
      </right>
      <top/>
      <bottom style="thin">
        <color rgb="FF199EAB"/>
      </bottom>
      <diagonal/>
    </border>
    <border>
      <left style="thin">
        <color theme="0"/>
      </left>
      <right style="thin">
        <color theme="1" tint="0.499984740745262"/>
      </right>
      <top style="thin">
        <color rgb="FF199EAB"/>
      </top>
      <bottom style="thin">
        <color theme="0"/>
      </bottom>
      <diagonal/>
    </border>
    <border>
      <left style="thin">
        <color theme="1" tint="0.499984740745262"/>
      </left>
      <right style="thin">
        <color theme="1" tint="0.499984740745262"/>
      </right>
      <top style="thin">
        <color rgb="FF199EAB"/>
      </top>
      <bottom style="thin">
        <color theme="0"/>
      </bottom>
      <diagonal/>
    </border>
    <border>
      <left style="thin">
        <color theme="1" tint="0.499984740745262"/>
      </left>
      <right style="thin">
        <color rgb="FF199EAB"/>
      </right>
      <top style="thin">
        <color rgb="FF199EAB"/>
      </top>
      <bottom style="thin">
        <color theme="0"/>
      </bottom>
      <diagonal/>
    </border>
    <border>
      <left/>
      <right style="thin">
        <color theme="0"/>
      </right>
      <top style="thin">
        <color theme="0"/>
      </top>
      <bottom style="thin">
        <color rgb="FF199EAB"/>
      </bottom>
      <diagonal/>
    </border>
    <border>
      <left style="thin">
        <color rgb="FF199EAB"/>
      </left>
      <right style="thin">
        <color theme="0"/>
      </right>
      <top style="thin">
        <color rgb="FF199EAB"/>
      </top>
      <bottom style="thin">
        <color theme="0"/>
      </bottom>
      <diagonal/>
    </border>
    <border>
      <left style="thin">
        <color theme="0"/>
      </left>
      <right style="thin">
        <color theme="0"/>
      </right>
      <top style="thin">
        <color rgb="FF199EAB"/>
      </top>
      <bottom style="thin">
        <color rgb="FF199EAB"/>
      </bottom>
      <diagonal/>
    </border>
    <border>
      <left style="thin">
        <color rgb="FF199EAB"/>
      </left>
      <right style="thin">
        <color theme="0"/>
      </right>
      <top style="thin">
        <color theme="0"/>
      </top>
      <bottom style="thin">
        <color theme="0"/>
      </bottom>
      <diagonal/>
    </border>
    <border>
      <left style="thin">
        <color rgb="FF199EAB"/>
      </left>
      <right style="thin">
        <color theme="0"/>
      </right>
      <top/>
      <bottom style="thin">
        <color rgb="FF199EAB"/>
      </bottom>
      <diagonal/>
    </border>
    <border>
      <left style="thin">
        <color theme="1" tint="0.499984740745262"/>
      </left>
      <right style="thin">
        <color rgb="FF199EAB"/>
      </right>
      <top style="thin">
        <color rgb="FF199EAB"/>
      </top>
      <bottom style="thin">
        <color rgb="FF199EAB"/>
      </bottom>
      <diagonal/>
    </border>
    <border>
      <left style="thin">
        <color rgb="FF199EAB"/>
      </left>
      <right style="thin">
        <color theme="0" tint="-4.9989318521683403E-2"/>
      </right>
      <top style="thin">
        <color rgb="FF199EAB"/>
      </top>
      <bottom/>
      <diagonal/>
    </border>
    <border>
      <left style="thin">
        <color rgb="FF199EAB"/>
      </left>
      <right style="thin">
        <color theme="0" tint="-4.9989318521683403E-2"/>
      </right>
      <top/>
      <bottom/>
      <diagonal/>
    </border>
    <border>
      <left style="thin">
        <color rgb="FF199EAB"/>
      </left>
      <right style="thin">
        <color theme="0" tint="-4.9989318521683403E-2"/>
      </right>
      <top/>
      <bottom style="thin">
        <color rgb="FF199EAB"/>
      </bottom>
      <diagonal/>
    </border>
    <border>
      <left style="thin">
        <color rgb="FF199EAB"/>
      </left>
      <right style="thin">
        <color theme="0"/>
      </right>
      <top style="thin">
        <color rgb="FF199EAB"/>
      </top>
      <bottom/>
      <diagonal/>
    </border>
    <border>
      <left/>
      <right style="thin">
        <color rgb="FF199EAB"/>
      </right>
      <top style="thin">
        <color rgb="FF199EAB"/>
      </top>
      <bottom style="thin">
        <color theme="0"/>
      </bottom>
      <diagonal/>
    </border>
    <border>
      <left style="thin">
        <color rgb="FF199EAB"/>
      </left>
      <right style="thin">
        <color rgb="FF199EAB"/>
      </right>
      <top style="thin">
        <color rgb="FF199EAB"/>
      </top>
      <bottom style="thin">
        <color theme="0"/>
      </bottom>
      <diagonal/>
    </border>
    <border>
      <left style="thin">
        <color rgb="FF199EAB"/>
      </left>
      <right style="thin">
        <color rgb="FF199EAB"/>
      </right>
      <top style="thin">
        <color theme="0"/>
      </top>
      <bottom style="thin">
        <color theme="0"/>
      </bottom>
      <diagonal/>
    </border>
    <border>
      <left style="thin">
        <color rgb="FF199EAB"/>
      </left>
      <right style="thin">
        <color rgb="FF199EAB"/>
      </right>
      <top style="thin">
        <color theme="0"/>
      </top>
      <bottom/>
      <diagonal/>
    </border>
    <border>
      <left style="thin">
        <color rgb="FF199EAB"/>
      </left>
      <right style="thin">
        <color rgb="FF199EAB"/>
      </right>
      <top/>
      <bottom style="thin">
        <color theme="0"/>
      </bottom>
      <diagonal/>
    </border>
    <border>
      <left style="thin">
        <color rgb="FF199EAB"/>
      </left>
      <right style="thin">
        <color theme="0"/>
      </right>
      <top style="thin">
        <color rgb="FF199EAB"/>
      </top>
      <bottom style="thin">
        <color theme="0" tint="-0.34998626667073579"/>
      </bottom>
      <diagonal/>
    </border>
    <border>
      <left/>
      <right style="thin">
        <color theme="0" tint="-0.34998626667073579"/>
      </right>
      <top style="thin">
        <color rgb="FF199EAB"/>
      </top>
      <bottom style="thin">
        <color theme="0"/>
      </bottom>
      <diagonal/>
    </border>
    <border>
      <left style="thin">
        <color theme="0" tint="-0.34998626667073579"/>
      </left>
      <right style="thin">
        <color theme="0" tint="-0.34998626667073579"/>
      </right>
      <top style="thin">
        <color rgb="FF199EAB"/>
      </top>
      <bottom style="thin">
        <color theme="0"/>
      </bottom>
      <diagonal/>
    </border>
    <border>
      <left style="thin">
        <color theme="0" tint="-0.34998626667073579"/>
      </left>
      <right style="thin">
        <color rgb="FF199EAB"/>
      </right>
      <top style="thin">
        <color rgb="FF199EAB"/>
      </top>
      <bottom style="thin">
        <color theme="0"/>
      </bottom>
      <diagonal/>
    </border>
    <border>
      <left style="thin">
        <color rgb="FF199EAB"/>
      </left>
      <right style="thin">
        <color theme="0"/>
      </right>
      <top style="thin">
        <color theme="0" tint="-0.34998626667073579"/>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rgb="FF199EAB"/>
      </right>
      <top/>
      <bottom style="thin">
        <color theme="0"/>
      </bottom>
      <diagonal/>
    </border>
    <border>
      <left style="thin">
        <color theme="0"/>
      </left>
      <right style="thin">
        <color theme="0" tint="-0.34998626667073579"/>
      </right>
      <top style="thin">
        <color theme="0"/>
      </top>
      <bottom/>
      <diagonal/>
    </border>
    <border>
      <left style="thin">
        <color theme="0"/>
      </left>
      <right style="thin">
        <color theme="0" tint="-0.34998626667073579"/>
      </right>
      <top/>
      <bottom style="thin">
        <color theme="0" tint="-0.34998626667073579"/>
      </bottom>
      <diagonal/>
    </border>
    <border>
      <left style="thin">
        <color theme="0" tint="-0.34998626667073579"/>
      </left>
      <right/>
      <top style="thin">
        <color theme="0"/>
      </top>
      <bottom style="thin">
        <color theme="0" tint="-0.34998626667073579"/>
      </bottom>
      <diagonal/>
    </border>
    <border>
      <left/>
      <right/>
      <top style="thin">
        <color theme="0"/>
      </top>
      <bottom style="thin">
        <color theme="0" tint="-0.34998626667073579"/>
      </bottom>
      <diagonal/>
    </border>
    <border>
      <left/>
      <right style="thin">
        <color theme="0" tint="-0.34998626667073579"/>
      </right>
      <top style="thin">
        <color theme="0"/>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rgb="FF199EAB"/>
      </left>
      <right/>
      <top style="thin">
        <color rgb="FF199EAB"/>
      </top>
      <bottom style="thin">
        <color theme="0"/>
      </bottom>
      <diagonal/>
    </border>
  </borders>
  <cellStyleXfs count="4">
    <xf numFmtId="0" fontId="0" fillId="0" borderId="0"/>
    <xf numFmtId="0" fontId="4" fillId="0" borderId="0" applyNumberFormat="0" applyBorder="0" applyAlignment="0"/>
    <xf numFmtId="0" fontId="5" fillId="0" borderId="0" applyNumberFormat="0" applyFill="0" applyBorder="0" applyAlignment="0" applyProtection="0"/>
    <xf numFmtId="0" fontId="20" fillId="0" borderId="0"/>
  </cellStyleXfs>
  <cellXfs count="271">
    <xf numFmtId="0" fontId="0" fillId="0" borderId="0" xfId="0"/>
    <xf numFmtId="164" fontId="0" fillId="3" borderId="0" xfId="0" applyNumberFormat="1" applyFill="1"/>
    <xf numFmtId="0" fontId="1" fillId="3" borderId="0" xfId="0" applyFont="1" applyFill="1"/>
    <xf numFmtId="0" fontId="0" fillId="3" borderId="0" xfId="0" applyFill="1"/>
    <xf numFmtId="0" fontId="21" fillId="3" borderId="0" xfId="0" applyFont="1" applyFill="1"/>
    <xf numFmtId="0" fontId="22" fillId="3" borderId="0" xfId="0" applyFont="1" applyFill="1"/>
    <xf numFmtId="0" fontId="23" fillId="3" borderId="0" xfId="0" applyFont="1" applyFill="1"/>
    <xf numFmtId="0" fontId="24" fillId="5" borderId="0" xfId="0" applyFont="1" applyFill="1" applyAlignment="1">
      <alignment vertical="center"/>
    </xf>
    <xf numFmtId="0" fontId="25" fillId="5" borderId="0" xfId="0" applyFont="1" applyFill="1" applyAlignment="1">
      <alignment vertical="center"/>
    </xf>
    <xf numFmtId="0" fontId="26" fillId="3" borderId="0" xfId="0" applyFont="1" applyFill="1"/>
    <xf numFmtId="0" fontId="22" fillId="3" borderId="1" xfId="0" applyFont="1" applyFill="1" applyBorder="1"/>
    <xf numFmtId="0" fontId="22" fillId="3" borderId="2" xfId="0" applyFont="1" applyFill="1" applyBorder="1"/>
    <xf numFmtId="0" fontId="22" fillId="3" borderId="3" xfId="0" applyFont="1" applyFill="1" applyBorder="1"/>
    <xf numFmtId="0" fontId="22" fillId="3" borderId="4" xfId="0" applyFont="1" applyFill="1" applyBorder="1"/>
    <xf numFmtId="0" fontId="27" fillId="3" borderId="0" xfId="0" applyFont="1" applyFill="1" applyBorder="1"/>
    <xf numFmtId="0" fontId="22" fillId="3" borderId="0" xfId="0" applyFont="1" applyFill="1" applyBorder="1"/>
    <xf numFmtId="0" fontId="22" fillId="3" borderId="5" xfId="0" applyFont="1" applyFill="1" applyBorder="1"/>
    <xf numFmtId="0" fontId="28" fillId="3" borderId="0" xfId="0" applyFont="1" applyFill="1" applyBorder="1"/>
    <xf numFmtId="0" fontId="29" fillId="3" borderId="0" xfId="2" applyFont="1" applyFill="1" applyBorder="1"/>
    <xf numFmtId="0" fontId="30" fillId="3" borderId="0" xfId="2" applyFont="1" applyFill="1"/>
    <xf numFmtId="0" fontId="22" fillId="3" borderId="6" xfId="0" applyFont="1" applyFill="1" applyBorder="1"/>
    <xf numFmtId="0" fontId="22" fillId="3" borderId="7" xfId="0" applyFont="1" applyFill="1" applyBorder="1"/>
    <xf numFmtId="0" fontId="22" fillId="3" borderId="8" xfId="0" applyFont="1" applyFill="1" applyBorder="1"/>
    <xf numFmtId="0" fontId="31" fillId="3" borderId="0" xfId="0" applyFont="1" applyFill="1" applyAlignment="1">
      <alignment horizontal="left" vertical="center" indent="5"/>
    </xf>
    <xf numFmtId="0" fontId="31" fillId="3" borderId="0" xfId="0" applyFont="1" applyFill="1"/>
    <xf numFmtId="0" fontId="32" fillId="3" borderId="0" xfId="0" quotePrefix="1" applyFont="1" applyFill="1" applyAlignment="1">
      <alignment horizontal="left" vertical="center" indent="8"/>
    </xf>
    <xf numFmtId="0" fontId="28" fillId="3" borderId="0" xfId="0" applyFont="1" applyFill="1"/>
    <xf numFmtId="0" fontId="28" fillId="3" borderId="0" xfId="0" quotePrefix="1" applyFont="1" applyFill="1"/>
    <xf numFmtId="0" fontId="32" fillId="3" borderId="0" xfId="0" applyFont="1" applyFill="1" applyAlignment="1">
      <alignment horizontal="left" vertical="center" indent="13"/>
    </xf>
    <xf numFmtId="0" fontId="33" fillId="3" borderId="0" xfId="0" applyFont="1" applyFill="1" applyAlignment="1">
      <alignment horizontal="left" vertical="center" indent="13"/>
    </xf>
    <xf numFmtId="0" fontId="34" fillId="3" borderId="0" xfId="0" applyFont="1" applyFill="1" applyAlignment="1">
      <alignment horizontal="left" vertical="center" indent="13"/>
    </xf>
    <xf numFmtId="0" fontId="35" fillId="3" borderId="0" xfId="0" applyFont="1" applyFill="1"/>
    <xf numFmtId="0" fontId="32" fillId="3" borderId="0" xfId="0" applyFont="1" applyFill="1" applyAlignment="1">
      <alignment horizontal="left" vertical="center" indent="15"/>
    </xf>
    <xf numFmtId="0" fontId="32" fillId="3" borderId="0" xfId="0" applyFont="1" applyFill="1" applyAlignment="1">
      <alignment vertical="center"/>
    </xf>
    <xf numFmtId="0" fontId="36" fillId="3" borderId="0" xfId="0" applyFont="1" applyFill="1" applyAlignment="1">
      <alignment horizontal="left" vertical="center" indent="8"/>
    </xf>
    <xf numFmtId="0" fontId="33" fillId="3" borderId="0" xfId="0" applyFont="1" applyFill="1" applyAlignment="1">
      <alignment horizontal="left" vertical="center" indent="15"/>
    </xf>
    <xf numFmtId="0" fontId="37" fillId="3" borderId="0" xfId="0" applyFont="1" applyFill="1"/>
    <xf numFmtId="0" fontId="32" fillId="3" borderId="0" xfId="0" applyFont="1" applyFill="1" applyAlignment="1">
      <alignment horizontal="left" vertical="center" indent="8"/>
    </xf>
    <xf numFmtId="0" fontId="38" fillId="3" borderId="0" xfId="0" applyFont="1" applyFill="1"/>
    <xf numFmtId="0" fontId="39" fillId="3" borderId="0" xfId="0" quotePrefix="1" applyFont="1" applyFill="1"/>
    <xf numFmtId="0" fontId="38" fillId="3" borderId="0" xfId="0" quotePrefix="1" applyFont="1" applyFill="1"/>
    <xf numFmtId="0" fontId="40" fillId="3" borderId="0" xfId="0" applyFont="1" applyFill="1"/>
    <xf numFmtId="0" fontId="41" fillId="3" borderId="0" xfId="0" applyFont="1" applyFill="1"/>
    <xf numFmtId="0" fontId="42" fillId="3" borderId="0" xfId="0" applyFont="1" applyFill="1"/>
    <xf numFmtId="0" fontId="43" fillId="5" borderId="22" xfId="0" applyFont="1" applyFill="1" applyBorder="1" applyAlignment="1">
      <alignment horizontal="center" vertical="center"/>
    </xf>
    <xf numFmtId="0" fontId="43" fillId="5" borderId="22" xfId="0" applyFont="1" applyFill="1" applyBorder="1" applyAlignment="1">
      <alignment horizontal="center" vertical="center" wrapText="1"/>
    </xf>
    <xf numFmtId="0" fontId="43" fillId="5" borderId="23" xfId="0" applyFont="1" applyFill="1" applyBorder="1" applyAlignment="1">
      <alignment horizontal="center" vertical="center"/>
    </xf>
    <xf numFmtId="0" fontId="43" fillId="5" borderId="24" xfId="0" applyFont="1" applyFill="1" applyBorder="1" applyAlignment="1">
      <alignment horizontal="center" vertical="center"/>
    </xf>
    <xf numFmtId="0" fontId="43" fillId="5" borderId="25" xfId="0" applyFont="1" applyFill="1" applyBorder="1" applyAlignment="1">
      <alignment horizontal="center" vertical="center"/>
    </xf>
    <xf numFmtId="0" fontId="28" fillId="6" borderId="29" xfId="0" applyFont="1" applyFill="1" applyBorder="1"/>
    <xf numFmtId="3" fontId="28" fillId="3" borderId="1" xfId="0" applyNumberFormat="1" applyFont="1" applyFill="1" applyBorder="1" applyAlignment="1">
      <alignment horizontal="center"/>
    </xf>
    <xf numFmtId="3" fontId="28" fillId="3" borderId="30" xfId="0" applyNumberFormat="1" applyFont="1" applyFill="1" applyBorder="1" applyAlignment="1">
      <alignment horizontal="center"/>
    </xf>
    <xf numFmtId="3" fontId="28" fillId="3" borderId="2" xfId="0" applyNumberFormat="1" applyFont="1" applyFill="1" applyBorder="1" applyAlignment="1">
      <alignment horizontal="center"/>
    </xf>
    <xf numFmtId="165" fontId="28" fillId="3" borderId="30" xfId="0" applyNumberFormat="1" applyFont="1" applyFill="1" applyBorder="1" applyAlignment="1">
      <alignment horizontal="center"/>
    </xf>
    <xf numFmtId="165" fontId="28" fillId="3" borderId="2" xfId="0" applyNumberFormat="1" applyFont="1" applyFill="1" applyBorder="1" applyAlignment="1">
      <alignment horizontal="center"/>
    </xf>
    <xf numFmtId="165" fontId="22" fillId="3" borderId="31" xfId="0" applyNumberFormat="1" applyFont="1" applyFill="1" applyBorder="1"/>
    <xf numFmtId="0" fontId="28" fillId="7" borderId="32" xfId="0" applyFont="1" applyFill="1" applyBorder="1"/>
    <xf numFmtId="0" fontId="28" fillId="8" borderId="32" xfId="0" applyFont="1" applyFill="1" applyBorder="1"/>
    <xf numFmtId="0" fontId="28" fillId="6" borderId="32" xfId="0" applyFont="1" applyFill="1" applyBorder="1"/>
    <xf numFmtId="3" fontId="28" fillId="8" borderId="36" xfId="0" applyNumberFormat="1" applyFont="1" applyFill="1" applyBorder="1" applyAlignment="1">
      <alignment horizontal="center"/>
    </xf>
    <xf numFmtId="3" fontId="28" fillId="8" borderId="32" xfId="0" applyNumberFormat="1" applyFont="1" applyFill="1" applyBorder="1" applyAlignment="1">
      <alignment horizontal="center"/>
    </xf>
    <xf numFmtId="3" fontId="28" fillId="8" borderId="37" xfId="0" applyNumberFormat="1" applyFont="1" applyFill="1" applyBorder="1" applyAlignment="1">
      <alignment horizontal="center"/>
    </xf>
    <xf numFmtId="165" fontId="28" fillId="8" borderId="32" xfId="0" applyNumberFormat="1" applyFont="1" applyFill="1" applyBorder="1" applyAlignment="1">
      <alignment horizontal="center"/>
    </xf>
    <xf numFmtId="165" fontId="28" fillId="8" borderId="37" xfId="0" applyNumberFormat="1" applyFont="1" applyFill="1" applyBorder="1" applyAlignment="1">
      <alignment horizontal="center"/>
    </xf>
    <xf numFmtId="0" fontId="22" fillId="3" borderId="31" xfId="0" applyFont="1" applyFill="1" applyBorder="1"/>
    <xf numFmtId="3" fontId="28" fillId="3" borderId="32" xfId="0" applyNumberFormat="1" applyFont="1" applyFill="1" applyBorder="1" applyAlignment="1">
      <alignment horizontal="center"/>
    </xf>
    <xf numFmtId="3" fontId="28" fillId="3" borderId="37" xfId="0" applyNumberFormat="1" applyFont="1" applyFill="1" applyBorder="1" applyAlignment="1">
      <alignment horizontal="center"/>
    </xf>
    <xf numFmtId="165" fontId="28" fillId="3" borderId="32" xfId="0" applyNumberFormat="1" applyFont="1" applyFill="1" applyBorder="1" applyAlignment="1">
      <alignment horizontal="center"/>
    </xf>
    <xf numFmtId="165" fontId="28" fillId="3" borderId="37" xfId="0" applyNumberFormat="1" applyFont="1" applyFill="1" applyBorder="1" applyAlignment="1">
      <alignment horizontal="center"/>
    </xf>
    <xf numFmtId="0" fontId="28" fillId="3" borderId="32" xfId="0" applyFont="1" applyFill="1" applyBorder="1"/>
    <xf numFmtId="3" fontId="28" fillId="8" borderId="6" xfId="0" applyNumberFormat="1" applyFont="1" applyFill="1" applyBorder="1" applyAlignment="1">
      <alignment horizontal="center"/>
    </xf>
    <xf numFmtId="0" fontId="28" fillId="6" borderId="5" xfId="0" applyFont="1" applyFill="1" applyBorder="1"/>
    <xf numFmtId="3" fontId="28" fillId="8" borderId="38" xfId="0" applyNumberFormat="1" applyFont="1" applyFill="1" applyBorder="1" applyAlignment="1">
      <alignment horizontal="center"/>
    </xf>
    <xf numFmtId="3" fontId="28" fillId="3" borderId="38" xfId="0" applyNumberFormat="1" applyFont="1" applyFill="1" applyBorder="1" applyAlignment="1">
      <alignment horizontal="center"/>
    </xf>
    <xf numFmtId="0" fontId="28" fillId="6" borderId="39" xfId="0" applyFont="1" applyFill="1" applyBorder="1"/>
    <xf numFmtId="3" fontId="28" fillId="8" borderId="7" xfId="0" applyNumberFormat="1" applyFont="1" applyFill="1" applyBorder="1" applyAlignment="1">
      <alignment horizontal="center"/>
    </xf>
    <xf numFmtId="0" fontId="28" fillId="8" borderId="38" xfId="0" applyFont="1" applyFill="1" applyBorder="1"/>
    <xf numFmtId="1" fontId="22" fillId="3" borderId="0" xfId="0" applyNumberFormat="1" applyFont="1" applyFill="1" applyBorder="1" applyAlignment="1">
      <alignment horizontal="right"/>
    </xf>
    <xf numFmtId="1" fontId="22" fillId="3" borderId="7" xfId="0" applyNumberFormat="1" applyFont="1" applyFill="1" applyBorder="1" applyAlignment="1">
      <alignment horizontal="right"/>
    </xf>
    <xf numFmtId="0" fontId="43" fillId="5" borderId="11" xfId="0" applyFont="1" applyFill="1" applyBorder="1" applyAlignment="1">
      <alignment horizontal="center" vertical="center"/>
    </xf>
    <xf numFmtId="0" fontId="43" fillId="5" borderId="10" xfId="0" applyFont="1" applyFill="1" applyBorder="1" applyAlignment="1">
      <alignment horizontal="center" vertical="center" wrapText="1"/>
    </xf>
    <xf numFmtId="0" fontId="43" fillId="5" borderId="7" xfId="0" applyFont="1" applyFill="1" applyBorder="1" applyAlignment="1">
      <alignment horizontal="center" vertical="center"/>
    </xf>
    <xf numFmtId="0" fontId="43" fillId="5" borderId="24" xfId="0" applyFont="1" applyFill="1" applyBorder="1" applyAlignment="1">
      <alignment horizontal="center" vertical="center" wrapText="1"/>
    </xf>
    <xf numFmtId="0" fontId="43" fillId="5" borderId="7" xfId="0" applyFont="1" applyFill="1" applyBorder="1" applyAlignment="1">
      <alignment horizontal="center" vertical="center" wrapText="1"/>
    </xf>
    <xf numFmtId="0" fontId="43" fillId="5" borderId="43" xfId="0" applyFont="1" applyFill="1" applyBorder="1" applyAlignment="1">
      <alignment horizontal="center" vertical="center" wrapText="1"/>
    </xf>
    <xf numFmtId="0" fontId="43" fillId="5" borderId="43" xfId="0" applyFont="1" applyFill="1" applyBorder="1" applyAlignment="1">
      <alignment horizontal="center" vertical="center"/>
    </xf>
    <xf numFmtId="0" fontId="43" fillId="5" borderId="8" xfId="0" applyFont="1" applyFill="1" applyBorder="1" applyAlignment="1">
      <alignment horizontal="center" vertical="center" wrapText="1"/>
    </xf>
    <xf numFmtId="0" fontId="28" fillId="6" borderId="36" xfId="0" applyFont="1" applyFill="1" applyBorder="1"/>
    <xf numFmtId="9" fontId="28" fillId="3" borderId="32" xfId="0" applyNumberFormat="1" applyFont="1" applyFill="1" applyBorder="1"/>
    <xf numFmtId="3" fontId="28" fillId="3" borderId="32" xfId="0" applyNumberFormat="1" applyFont="1" applyFill="1" applyBorder="1"/>
    <xf numFmtId="3" fontId="28" fillId="3" borderId="36" xfId="0" applyNumberFormat="1" applyFont="1" applyFill="1" applyBorder="1"/>
    <xf numFmtId="9" fontId="28" fillId="8" borderId="32" xfId="0" applyNumberFormat="1" applyFont="1" applyFill="1" applyBorder="1"/>
    <xf numFmtId="3" fontId="28" fillId="8" borderId="32" xfId="0" applyNumberFormat="1" applyFont="1" applyFill="1" applyBorder="1"/>
    <xf numFmtId="3" fontId="28" fillId="8" borderId="36" xfId="0" applyNumberFormat="1" applyFont="1" applyFill="1" applyBorder="1"/>
    <xf numFmtId="0" fontId="28" fillId="6" borderId="6" xfId="0" applyFont="1" applyFill="1" applyBorder="1"/>
    <xf numFmtId="9" fontId="28" fillId="8" borderId="39" xfId="0" applyNumberFormat="1" applyFont="1" applyFill="1" applyBorder="1"/>
    <xf numFmtId="3" fontId="28" fillId="8" borderId="39" xfId="0" applyNumberFormat="1" applyFont="1" applyFill="1" applyBorder="1"/>
    <xf numFmtId="3" fontId="28" fillId="8" borderId="6" xfId="0" applyNumberFormat="1" applyFont="1" applyFill="1" applyBorder="1"/>
    <xf numFmtId="0" fontId="45" fillId="5" borderId="0" xfId="0" applyFont="1" applyFill="1" applyAlignment="1">
      <alignment vertical="center"/>
    </xf>
    <xf numFmtId="0" fontId="46" fillId="3" borderId="0" xfId="0" applyFont="1" applyFill="1"/>
    <xf numFmtId="0" fontId="47" fillId="3" borderId="0" xfId="0" applyFont="1" applyFill="1" applyAlignment="1">
      <alignment horizontal="left"/>
    </xf>
    <xf numFmtId="0" fontId="48" fillId="3" borderId="0" xfId="0" applyFont="1" applyFill="1"/>
    <xf numFmtId="0" fontId="47" fillId="3" borderId="0" xfId="0" applyFont="1" applyFill="1"/>
    <xf numFmtId="0" fontId="27" fillId="3" borderId="0" xfId="0" applyFont="1" applyFill="1"/>
    <xf numFmtId="0" fontId="28" fillId="3" borderId="5" xfId="0" applyFont="1" applyFill="1" applyBorder="1"/>
    <xf numFmtId="1" fontId="22" fillId="3" borderId="32" xfId="0" applyNumberFormat="1" applyFont="1" applyFill="1" applyBorder="1" applyProtection="1">
      <protection locked="0"/>
    </xf>
    <xf numFmtId="2" fontId="22" fillId="8" borderId="8" xfId="0" applyNumberFormat="1" applyFont="1" applyFill="1" applyBorder="1"/>
    <xf numFmtId="2" fontId="22" fillId="3" borderId="0" xfId="0" applyNumberFormat="1" applyFont="1" applyFill="1" applyBorder="1"/>
    <xf numFmtId="2" fontId="22" fillId="3" borderId="7" xfId="0" applyNumberFormat="1" applyFont="1" applyFill="1" applyBorder="1"/>
    <xf numFmtId="0" fontId="27" fillId="3" borderId="5" xfId="0" applyFont="1" applyFill="1" applyBorder="1" applyAlignment="1">
      <alignment wrapText="1"/>
    </xf>
    <xf numFmtId="0" fontId="44" fillId="5" borderId="44" xfId="0" applyFont="1" applyFill="1" applyBorder="1" applyAlignment="1">
      <alignment horizontal="center" vertical="center"/>
    </xf>
    <xf numFmtId="0" fontId="44" fillId="5" borderId="45" xfId="0" applyFont="1" applyFill="1" applyBorder="1" applyAlignment="1">
      <alignment horizontal="center" vertical="center"/>
    </xf>
    <xf numFmtId="0" fontId="44" fillId="5" borderId="3" xfId="0" applyFont="1" applyFill="1" applyBorder="1" applyAlignment="1">
      <alignment horizontal="center" vertical="center"/>
    </xf>
    <xf numFmtId="0" fontId="22" fillId="3" borderId="0" xfId="0" applyFont="1" applyFill="1" applyAlignment="1" applyProtection="1">
      <protection locked="0"/>
    </xf>
    <xf numFmtId="0" fontId="30" fillId="3" borderId="0" xfId="2" applyFont="1" applyFill="1" applyBorder="1" applyAlignment="1"/>
    <xf numFmtId="49" fontId="43" fillId="5" borderId="46" xfId="0" applyNumberFormat="1" applyFont="1" applyFill="1" applyBorder="1" applyAlignment="1">
      <alignment vertical="center"/>
    </xf>
    <xf numFmtId="0" fontId="32" fillId="6" borderId="38" xfId="0" applyFont="1" applyFill="1" applyBorder="1" applyAlignment="1"/>
    <xf numFmtId="3" fontId="28" fillId="0" borderId="32" xfId="0" applyNumberFormat="1" applyFont="1" applyBorder="1" applyProtection="1">
      <protection locked="0"/>
    </xf>
    <xf numFmtId="1" fontId="28" fillId="0" borderId="38" xfId="0" applyNumberFormat="1" applyFont="1" applyBorder="1" applyProtection="1">
      <protection locked="0"/>
    </xf>
    <xf numFmtId="0" fontId="29" fillId="3" borderId="0" xfId="2" applyFont="1" applyFill="1" applyBorder="1" applyAlignment="1" applyProtection="1">
      <protection locked="0"/>
    </xf>
    <xf numFmtId="0" fontId="22" fillId="3" borderId="0" xfId="0" applyFont="1" applyFill="1" applyAlignment="1"/>
    <xf numFmtId="0" fontId="43" fillId="5" borderId="46" xfId="0" applyFont="1" applyFill="1" applyBorder="1" applyAlignment="1">
      <alignment vertical="center"/>
    </xf>
    <xf numFmtId="0" fontId="32" fillId="6" borderId="38" xfId="1" applyFont="1" applyFill="1" applyBorder="1" applyProtection="1"/>
    <xf numFmtId="1" fontId="29" fillId="3" borderId="0" xfId="2" applyNumberFormat="1" applyFont="1" applyFill="1" applyBorder="1" applyProtection="1">
      <protection locked="0"/>
    </xf>
    <xf numFmtId="0" fontId="43" fillId="5" borderId="47" xfId="0" applyFont="1" applyFill="1" applyBorder="1" applyAlignment="1">
      <alignment vertical="center"/>
    </xf>
    <xf numFmtId="0" fontId="32" fillId="6" borderId="8" xfId="1" applyFont="1" applyFill="1" applyBorder="1" applyProtection="1"/>
    <xf numFmtId="3" fontId="28" fillId="0" borderId="48" xfId="0" applyNumberFormat="1" applyFont="1" applyBorder="1" applyProtection="1">
      <protection locked="0"/>
    </xf>
    <xf numFmtId="1" fontId="28" fillId="0" borderId="8" xfId="0" applyNumberFormat="1" applyFont="1" applyBorder="1" applyProtection="1">
      <protection locked="0"/>
    </xf>
    <xf numFmtId="0" fontId="28" fillId="3" borderId="37" xfId="0" applyFont="1" applyFill="1" applyBorder="1"/>
    <xf numFmtId="1" fontId="29" fillId="3" borderId="0" xfId="2" applyNumberFormat="1" applyFont="1" applyFill="1" applyBorder="1" applyProtection="1"/>
    <xf numFmtId="0" fontId="22" fillId="5" borderId="49" xfId="0" applyFont="1" applyFill="1" applyBorder="1" applyAlignment="1" applyProtection="1">
      <protection locked="0"/>
    </xf>
    <xf numFmtId="1" fontId="30" fillId="3" borderId="0" xfId="2" applyNumberFormat="1" applyFont="1" applyFill="1" applyBorder="1" applyProtection="1"/>
    <xf numFmtId="0" fontId="22" fillId="5" borderId="50" xfId="0" applyFont="1" applyFill="1" applyBorder="1" applyAlignment="1" applyProtection="1">
      <protection locked="0"/>
    </xf>
    <xf numFmtId="0" fontId="22" fillId="5" borderId="51" xfId="0" applyFont="1" applyFill="1" applyBorder="1" applyAlignment="1" applyProtection="1">
      <protection locked="0"/>
    </xf>
    <xf numFmtId="0" fontId="22" fillId="5" borderId="0" xfId="0" applyFont="1" applyFill="1" applyAlignment="1" applyProtection="1">
      <protection locked="0"/>
    </xf>
    <xf numFmtId="0" fontId="24" fillId="5" borderId="0" xfId="0" applyFont="1" applyFill="1" applyBorder="1" applyAlignment="1">
      <alignment vertical="center"/>
    </xf>
    <xf numFmtId="0" fontId="50" fillId="5" borderId="0" xfId="0" applyFont="1" applyFill="1" applyBorder="1" applyAlignment="1">
      <alignment vertical="center"/>
    </xf>
    <xf numFmtId="0" fontId="50" fillId="5" borderId="0" xfId="0" applyFont="1" applyFill="1" applyAlignment="1">
      <alignment vertical="center"/>
    </xf>
    <xf numFmtId="0" fontId="28" fillId="8" borderId="0" xfId="0" applyFont="1" applyFill="1" applyBorder="1" applyAlignment="1">
      <alignment vertical="center"/>
    </xf>
    <xf numFmtId="0" fontId="25" fillId="8" borderId="0" xfId="0" applyFont="1" applyFill="1" applyBorder="1" applyAlignment="1">
      <alignment vertical="center"/>
    </xf>
    <xf numFmtId="0" fontId="25" fillId="8" borderId="0" xfId="0" applyFont="1" applyFill="1" applyAlignment="1">
      <alignment vertical="center"/>
    </xf>
    <xf numFmtId="0" fontId="26" fillId="3" borderId="0" xfId="0" applyFont="1" applyFill="1" applyBorder="1"/>
    <xf numFmtId="0" fontId="26" fillId="3" borderId="0" xfId="0" applyFont="1" applyFill="1" applyAlignment="1"/>
    <xf numFmtId="0" fontId="22" fillId="3" borderId="0" xfId="0" applyFont="1" applyFill="1" applyBorder="1" applyAlignment="1"/>
    <xf numFmtId="0" fontId="44" fillId="5" borderId="7" xfId="0" applyFont="1" applyFill="1" applyBorder="1" applyAlignment="1">
      <alignment horizontal="center" vertical="center"/>
    </xf>
    <xf numFmtId="0" fontId="44" fillId="5" borderId="8" xfId="0" applyFont="1" applyFill="1" applyBorder="1" applyAlignment="1">
      <alignment horizontal="center" vertical="center"/>
    </xf>
    <xf numFmtId="0" fontId="26" fillId="3" borderId="0" xfId="0" applyFont="1" applyFill="1" applyBorder="1" applyAlignment="1">
      <alignment horizontal="center" vertical="center"/>
    </xf>
    <xf numFmtId="164" fontId="28" fillId="3" borderId="32" xfId="0" applyNumberFormat="1" applyFont="1" applyFill="1" applyBorder="1" applyProtection="1">
      <protection locked="0"/>
    </xf>
    <xf numFmtId="0" fontId="28" fillId="3" borderId="32" xfId="0" applyFont="1" applyFill="1" applyBorder="1" applyProtection="1">
      <protection locked="0"/>
    </xf>
    <xf numFmtId="164" fontId="28" fillId="3" borderId="38" xfId="0" applyNumberFormat="1" applyFont="1" applyFill="1" applyBorder="1" applyProtection="1">
      <protection locked="0"/>
    </xf>
    <xf numFmtId="0" fontId="22" fillId="3" borderId="0" xfId="0" quotePrefix="1" applyFont="1" applyFill="1" applyBorder="1"/>
    <xf numFmtId="164" fontId="28" fillId="8" borderId="32" xfId="0" applyNumberFormat="1" applyFont="1" applyFill="1" applyBorder="1" applyProtection="1">
      <protection locked="0"/>
    </xf>
    <xf numFmtId="0" fontId="28" fillId="3" borderId="32" xfId="0" applyFont="1" applyFill="1" applyBorder="1" applyAlignment="1">
      <alignment wrapText="1"/>
    </xf>
    <xf numFmtId="164" fontId="28" fillId="2" borderId="32" xfId="0" applyNumberFormat="1" applyFont="1" applyFill="1" applyBorder="1"/>
    <xf numFmtId="164" fontId="28" fillId="6" borderId="32" xfId="0" applyNumberFormat="1" applyFont="1" applyFill="1" applyBorder="1" applyProtection="1">
      <protection locked="0"/>
    </xf>
    <xf numFmtId="0" fontId="22" fillId="4" borderId="0" xfId="0" applyFont="1" applyFill="1"/>
    <xf numFmtId="0" fontId="22" fillId="3" borderId="6" xfId="0" applyFont="1" applyFill="1" applyBorder="1" applyAlignment="1">
      <alignment wrapText="1"/>
    </xf>
    <xf numFmtId="164" fontId="22" fillId="3" borderId="7" xfId="0" applyNumberFormat="1" applyFont="1" applyFill="1" applyBorder="1"/>
    <xf numFmtId="164" fontId="22" fillId="3" borderId="8" xfId="0" applyNumberFormat="1" applyFont="1" applyFill="1" applyBorder="1"/>
    <xf numFmtId="0" fontId="22" fillId="3" borderId="0" xfId="0" applyFont="1" applyFill="1" applyBorder="1" applyAlignment="1">
      <alignment horizontal="center"/>
    </xf>
    <xf numFmtId="0" fontId="26" fillId="3" borderId="0" xfId="0" applyFont="1" applyFill="1" applyBorder="1" applyAlignment="1"/>
    <xf numFmtId="0" fontId="27" fillId="3" borderId="7" xfId="0" applyFont="1" applyFill="1" applyBorder="1"/>
    <xf numFmtId="0" fontId="26" fillId="3" borderId="0" xfId="0" applyFont="1" applyFill="1" applyBorder="1" applyAlignment="1">
      <alignment horizontal="center"/>
    </xf>
    <xf numFmtId="0" fontId="44" fillId="5" borderId="0" xfId="0" applyFont="1" applyFill="1" applyBorder="1" applyAlignment="1">
      <alignment horizontal="center" vertical="center"/>
    </xf>
    <xf numFmtId="0" fontId="44" fillId="5" borderId="5" xfId="0" applyFont="1" applyFill="1" applyBorder="1" applyAlignment="1">
      <alignment horizontal="center" vertical="center"/>
    </xf>
    <xf numFmtId="0" fontId="28" fillId="8" borderId="37" xfId="0" applyFont="1" applyFill="1" applyBorder="1"/>
    <xf numFmtId="164" fontId="28" fillId="8" borderId="38" xfId="0" applyNumberFormat="1" applyFont="1" applyFill="1" applyBorder="1" applyProtection="1">
      <protection locked="0"/>
    </xf>
    <xf numFmtId="0" fontId="51" fillId="8" borderId="37" xfId="0" applyFont="1" applyFill="1" applyBorder="1"/>
    <xf numFmtId="0" fontId="51" fillId="3" borderId="7" xfId="0" applyFont="1" applyFill="1" applyBorder="1"/>
    <xf numFmtId="164" fontId="28" fillId="3" borderId="39" xfId="0" applyNumberFormat="1" applyFont="1" applyFill="1" applyBorder="1" applyProtection="1">
      <protection locked="0"/>
    </xf>
    <xf numFmtId="164" fontId="28" fillId="3" borderId="8" xfId="0" applyNumberFormat="1" applyFont="1" applyFill="1" applyBorder="1" applyProtection="1">
      <protection locked="0"/>
    </xf>
    <xf numFmtId="0" fontId="28" fillId="8" borderId="37" xfId="0" applyFont="1" applyFill="1" applyBorder="1" applyAlignment="1">
      <alignment wrapText="1"/>
    </xf>
    <xf numFmtId="10" fontId="22" fillId="3" borderId="0" xfId="0" applyNumberFormat="1" applyFont="1" applyFill="1" applyBorder="1"/>
    <xf numFmtId="164" fontId="22" fillId="3" borderId="0" xfId="0" applyNumberFormat="1" applyFont="1" applyFill="1"/>
    <xf numFmtId="164" fontId="46" fillId="3" borderId="0" xfId="0" applyNumberFormat="1" applyFont="1" applyFill="1"/>
    <xf numFmtId="0" fontId="44" fillId="5" borderId="30" xfId="0" applyFont="1" applyFill="1" applyBorder="1" applyAlignment="1">
      <alignment horizontal="center" vertical="center"/>
    </xf>
    <xf numFmtId="0" fontId="44" fillId="5" borderId="31" xfId="0" applyFont="1" applyFill="1" applyBorder="1" applyAlignment="1">
      <alignment horizontal="center" vertical="center"/>
    </xf>
    <xf numFmtId="0" fontId="44" fillId="5" borderId="39" xfId="0" applyFont="1" applyFill="1" applyBorder="1" applyAlignment="1">
      <alignment horizontal="center" vertical="center"/>
    </xf>
    <xf numFmtId="0" fontId="44" fillId="5" borderId="54" xfId="0" applyFont="1" applyFill="1" applyBorder="1" applyAlignment="1">
      <alignment horizontal="left" vertical="center"/>
    </xf>
    <xf numFmtId="0" fontId="28" fillId="0" borderId="37" xfId="0" applyFont="1" applyBorder="1" applyAlignment="1">
      <alignment horizontal="left" vertical="center"/>
    </xf>
    <xf numFmtId="0" fontId="28" fillId="0" borderId="32" xfId="0" applyFont="1" applyBorder="1" applyAlignment="1">
      <alignment horizontal="left" vertical="center"/>
    </xf>
    <xf numFmtId="0" fontId="28" fillId="0" borderId="0" xfId="0" applyFont="1"/>
    <xf numFmtId="0" fontId="44" fillId="5" borderId="55" xfId="0" applyFont="1" applyFill="1" applyBorder="1" applyAlignment="1">
      <alignment horizontal="left" vertical="center"/>
    </xf>
    <xf numFmtId="0" fontId="28" fillId="8" borderId="0" xfId="0" applyFont="1" applyFill="1" applyBorder="1" applyAlignment="1">
      <alignment horizontal="left" vertical="center"/>
    </xf>
    <xf numFmtId="0" fontId="28" fillId="8" borderId="31" xfId="0" applyFont="1" applyFill="1" applyBorder="1" applyAlignment="1">
      <alignment horizontal="left" vertical="center"/>
    </xf>
    <xf numFmtId="0" fontId="44" fillId="5" borderId="55" xfId="0" applyFont="1" applyFill="1" applyBorder="1" applyAlignment="1">
      <alignment horizontal="left" vertical="center" wrapText="1"/>
    </xf>
    <xf numFmtId="0" fontId="44" fillId="5" borderId="56" xfId="0" applyFont="1" applyFill="1" applyBorder="1" applyAlignment="1">
      <alignment horizontal="left" vertical="center"/>
    </xf>
    <xf numFmtId="0" fontId="28" fillId="8" borderId="37" xfId="0" applyFont="1" applyFill="1" applyBorder="1" applyAlignment="1">
      <alignment horizontal="left" vertical="center"/>
    </xf>
    <xf numFmtId="0" fontId="28" fillId="8" borderId="32" xfId="0" applyFont="1" applyFill="1" applyBorder="1" applyAlignment="1">
      <alignment horizontal="left" vertical="center"/>
    </xf>
    <xf numFmtId="0" fontId="44" fillId="5" borderId="57" xfId="0" applyFont="1" applyFill="1" applyBorder="1" applyAlignment="1">
      <alignment horizontal="left" vertical="center"/>
    </xf>
    <xf numFmtId="0" fontId="44" fillId="5" borderId="29" xfId="0" applyFont="1" applyFill="1" applyBorder="1" applyAlignment="1">
      <alignment horizontal="left" vertical="center"/>
    </xf>
    <xf numFmtId="0" fontId="22" fillId="0" borderId="0" xfId="0" applyFont="1" applyFill="1"/>
    <xf numFmtId="0" fontId="22" fillId="0" borderId="0" xfId="0" applyFont="1"/>
    <xf numFmtId="0" fontId="22" fillId="5" borderId="0" xfId="0" applyFont="1" applyFill="1" applyAlignment="1">
      <alignment vertical="center"/>
    </xf>
    <xf numFmtId="0" fontId="22" fillId="5" borderId="0" xfId="0" applyFont="1" applyFill="1" applyBorder="1" applyAlignment="1">
      <alignment vertical="center"/>
    </xf>
    <xf numFmtId="0" fontId="53" fillId="3" borderId="0" xfId="0" applyFont="1" applyFill="1"/>
    <xf numFmtId="0" fontId="44" fillId="5" borderId="63" xfId="0" applyFont="1" applyFill="1" applyBorder="1" applyAlignment="1">
      <alignment horizontal="center" vertical="center"/>
    </xf>
    <xf numFmtId="0" fontId="44" fillId="5" borderId="64" xfId="0" applyFont="1" applyFill="1" applyBorder="1" applyAlignment="1">
      <alignment horizontal="center" vertical="center"/>
    </xf>
    <xf numFmtId="0" fontId="44" fillId="5" borderId="65" xfId="0" applyFont="1" applyFill="1" applyBorder="1" applyAlignment="1">
      <alignment horizontal="center" vertical="center"/>
    </xf>
    <xf numFmtId="3" fontId="28" fillId="6" borderId="39" xfId="0" applyNumberFormat="1" applyFont="1" applyFill="1" applyBorder="1"/>
    <xf numFmtId="10" fontId="28" fillId="6" borderId="39" xfId="0" applyNumberFormat="1" applyFont="1" applyFill="1" applyBorder="1"/>
    <xf numFmtId="3" fontId="28" fillId="6" borderId="32" xfId="0" applyNumberFormat="1" applyFont="1" applyFill="1" applyBorder="1"/>
    <xf numFmtId="10" fontId="28" fillId="6" borderId="32" xfId="0" applyNumberFormat="1" applyFont="1" applyFill="1" applyBorder="1"/>
    <xf numFmtId="10" fontId="28" fillId="3" borderId="32" xfId="0" applyNumberFormat="1" applyFont="1" applyFill="1" applyBorder="1"/>
    <xf numFmtId="10" fontId="28" fillId="8" borderId="32" xfId="0" applyNumberFormat="1" applyFont="1" applyFill="1" applyBorder="1"/>
    <xf numFmtId="0" fontId="28" fillId="8" borderId="39" xfId="0" applyFont="1" applyFill="1" applyBorder="1"/>
    <xf numFmtId="10" fontId="28" fillId="8" borderId="39" xfId="0" applyNumberFormat="1" applyFont="1" applyFill="1" applyBorder="1"/>
    <xf numFmtId="0" fontId="28" fillId="3" borderId="0" xfId="0" applyFont="1" applyFill="1" applyProtection="1">
      <protection locked="0"/>
    </xf>
    <xf numFmtId="0" fontId="32" fillId="3" borderId="0" xfId="0" applyFont="1" applyFill="1" applyAlignment="1" applyProtection="1">
      <alignment vertical="center"/>
      <protection locked="0"/>
    </xf>
    <xf numFmtId="0" fontId="27" fillId="3" borderId="0" xfId="0" applyFont="1" applyFill="1" applyProtection="1">
      <protection locked="0"/>
    </xf>
    <xf numFmtId="0" fontId="28" fillId="3" borderId="0" xfId="2" applyFont="1" applyFill="1" applyAlignment="1" applyProtection="1">
      <alignment vertical="center"/>
      <protection locked="0"/>
    </xf>
    <xf numFmtId="0" fontId="54" fillId="3" borderId="0" xfId="0" applyFont="1" applyFill="1"/>
    <xf numFmtId="0" fontId="52" fillId="3" borderId="0" xfId="0" applyFont="1" applyFill="1"/>
    <xf numFmtId="0" fontId="44" fillId="5" borderId="10" xfId="0" applyFont="1" applyFill="1" applyBorder="1" applyAlignment="1">
      <alignment horizontal="center" vertical="center"/>
    </xf>
    <xf numFmtId="0" fontId="44" fillId="5" borderId="71" xfId="0" applyFont="1" applyFill="1" applyBorder="1" applyAlignment="1">
      <alignment vertical="center" wrapText="1"/>
    </xf>
    <xf numFmtId="164" fontId="55" fillId="8" borderId="32" xfId="0" applyNumberFormat="1" applyFont="1" applyFill="1" applyBorder="1" applyProtection="1">
      <protection locked="0"/>
    </xf>
    <xf numFmtId="164" fontId="55" fillId="3" borderId="32" xfId="0" applyNumberFormat="1" applyFont="1" applyFill="1" applyBorder="1" applyProtection="1">
      <protection locked="0"/>
    </xf>
    <xf numFmtId="10" fontId="28" fillId="3" borderId="32" xfId="0" applyNumberFormat="1" applyFont="1" applyFill="1" applyBorder="1" applyProtection="1">
      <protection locked="0"/>
    </xf>
    <xf numFmtId="10" fontId="28" fillId="3" borderId="38" xfId="0" applyNumberFormat="1" applyFont="1" applyFill="1" applyBorder="1" applyProtection="1">
      <protection locked="0"/>
    </xf>
    <xf numFmtId="10" fontId="28" fillId="8" borderId="32" xfId="0" applyNumberFormat="1" applyFont="1" applyFill="1" applyBorder="1" applyProtection="1">
      <protection locked="0"/>
    </xf>
    <xf numFmtId="10" fontId="28" fillId="8" borderId="38" xfId="0" applyNumberFormat="1" applyFont="1" applyFill="1" applyBorder="1" applyProtection="1">
      <protection locked="0"/>
    </xf>
    <xf numFmtId="10" fontId="28" fillId="3" borderId="39" xfId="0" applyNumberFormat="1" applyFont="1" applyFill="1" applyBorder="1" applyProtection="1">
      <protection locked="0"/>
    </xf>
    <xf numFmtId="10" fontId="28" fillId="3" borderId="8" xfId="0" applyNumberFormat="1" applyFont="1" applyFill="1" applyBorder="1" applyProtection="1">
      <protection locked="0"/>
    </xf>
    <xf numFmtId="0" fontId="43" fillId="5" borderId="9" xfId="0" applyFont="1" applyFill="1" applyBorder="1" applyAlignment="1">
      <alignment horizontal="center" vertical="center" wrapText="1"/>
    </xf>
    <xf numFmtId="0" fontId="43" fillId="5" borderId="21" xfId="0" applyFont="1" applyFill="1" applyBorder="1" applyAlignment="1">
      <alignment horizontal="center" vertical="center" wrapText="1"/>
    </xf>
    <xf numFmtId="0" fontId="43" fillId="5" borderId="10" xfId="0" applyFont="1" applyFill="1" applyBorder="1" applyAlignment="1">
      <alignment horizontal="center" vertical="center"/>
    </xf>
    <xf numFmtId="0" fontId="43" fillId="5" borderId="11" xfId="0" applyFont="1" applyFill="1" applyBorder="1" applyAlignment="1">
      <alignment horizontal="center" vertical="center"/>
    </xf>
    <xf numFmtId="0" fontId="43" fillId="5" borderId="12" xfId="0" applyFont="1" applyFill="1" applyBorder="1" applyAlignment="1">
      <alignment horizontal="center" vertical="center"/>
    </xf>
    <xf numFmtId="0" fontId="43" fillId="5" borderId="13" xfId="0" applyFont="1" applyFill="1" applyBorder="1" applyAlignment="1">
      <alignment horizontal="center" vertical="center"/>
    </xf>
    <xf numFmtId="0" fontId="43" fillId="5" borderId="14" xfId="0" applyFont="1" applyFill="1" applyBorder="1" applyAlignment="1">
      <alignment horizontal="center" vertical="center"/>
    </xf>
    <xf numFmtId="0" fontId="43" fillId="5" borderId="15" xfId="0" applyFont="1" applyFill="1" applyBorder="1" applyAlignment="1">
      <alignment horizontal="center" vertical="center"/>
    </xf>
    <xf numFmtId="0" fontId="43" fillId="5" borderId="16" xfId="0" applyFont="1" applyFill="1" applyBorder="1" applyAlignment="1">
      <alignment horizontal="center" vertical="center"/>
    </xf>
    <xf numFmtId="0" fontId="43" fillId="5" borderId="17" xfId="0"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0" fontId="44" fillId="5" borderId="20" xfId="0" applyFont="1" applyFill="1" applyBorder="1" applyAlignment="1">
      <alignment horizontal="center" vertical="center"/>
    </xf>
    <xf numFmtId="0" fontId="44" fillId="5" borderId="26" xfId="0" applyFont="1" applyFill="1" applyBorder="1" applyAlignment="1">
      <alignment horizontal="center" vertical="center"/>
    </xf>
    <xf numFmtId="0" fontId="44" fillId="5" borderId="27" xfId="0" applyFont="1" applyFill="1" applyBorder="1" applyAlignment="1">
      <alignment horizontal="center" vertical="center"/>
    </xf>
    <xf numFmtId="0" fontId="44" fillId="5" borderId="28" xfId="0" applyFont="1" applyFill="1" applyBorder="1" applyAlignment="1">
      <alignment horizontal="center" vertical="center"/>
    </xf>
    <xf numFmtId="0" fontId="43" fillId="5" borderId="40" xfId="0" applyFont="1" applyFill="1" applyBorder="1" applyAlignment="1">
      <alignment horizontal="center" vertical="center" wrapText="1"/>
    </xf>
    <xf numFmtId="0" fontId="43" fillId="5" borderId="41" xfId="0" applyFont="1" applyFill="1" applyBorder="1" applyAlignment="1">
      <alignment horizontal="center" vertical="center" wrapText="1"/>
    </xf>
    <xf numFmtId="0" fontId="43" fillId="5" borderId="42" xfId="0" applyFont="1" applyFill="1" applyBorder="1" applyAlignment="1">
      <alignment horizontal="center" vertical="center" wrapText="1"/>
    </xf>
    <xf numFmtId="0" fontId="28" fillId="3" borderId="33" xfId="0" applyFont="1" applyFill="1" applyBorder="1" applyAlignment="1">
      <alignment horizontal="left"/>
    </xf>
    <xf numFmtId="0" fontId="28" fillId="3" borderId="34" xfId="0" applyFont="1" applyFill="1" applyBorder="1" applyAlignment="1">
      <alignment horizontal="left"/>
    </xf>
    <xf numFmtId="0" fontId="28" fillId="3" borderId="35" xfId="0" applyFont="1" applyFill="1" applyBorder="1" applyAlignment="1">
      <alignment horizontal="left"/>
    </xf>
    <xf numFmtId="0" fontId="44" fillId="5" borderId="52" xfId="0" applyFont="1" applyFill="1" applyBorder="1" applyAlignment="1">
      <alignment horizontal="center" vertical="center"/>
    </xf>
    <xf numFmtId="0" fontId="44" fillId="5" borderId="47" xfId="0" applyFont="1" applyFill="1" applyBorder="1" applyAlignment="1">
      <alignment horizontal="center" vertical="center"/>
    </xf>
    <xf numFmtId="0" fontId="44" fillId="5" borderId="10" xfId="0" applyFont="1" applyFill="1" applyBorder="1" applyAlignment="1">
      <alignment horizontal="center" vertical="center"/>
    </xf>
    <xf numFmtId="0" fontId="44" fillId="5" borderId="11" xfId="0" applyFont="1" applyFill="1" applyBorder="1" applyAlignment="1">
      <alignment horizontal="center" vertical="center"/>
    </xf>
    <xf numFmtId="0" fontId="44" fillId="5" borderId="53" xfId="0" applyFont="1" applyFill="1" applyBorder="1" applyAlignment="1">
      <alignment horizontal="center" vertical="center"/>
    </xf>
    <xf numFmtId="0" fontId="44" fillId="5" borderId="72" xfId="0" applyFont="1" applyFill="1" applyBorder="1" applyAlignment="1">
      <alignment horizontal="center" vertical="center"/>
    </xf>
    <xf numFmtId="0" fontId="44" fillId="5" borderId="12" xfId="0" applyFont="1" applyFill="1" applyBorder="1" applyAlignment="1">
      <alignment horizontal="center" vertical="center"/>
    </xf>
    <xf numFmtId="0" fontId="27" fillId="3" borderId="5" xfId="0" applyFont="1" applyFill="1" applyBorder="1" applyAlignment="1">
      <alignment horizontal="left" wrapText="1"/>
    </xf>
    <xf numFmtId="0" fontId="44" fillId="5" borderId="5" xfId="0" applyFont="1" applyFill="1" applyBorder="1" applyAlignment="1">
      <alignment horizontal="left" vertical="center" wrapText="1"/>
    </xf>
    <xf numFmtId="0" fontId="44" fillId="5" borderId="8" xfId="0" applyFont="1" applyFill="1" applyBorder="1" applyAlignment="1">
      <alignment horizontal="left" vertical="center" wrapText="1"/>
    </xf>
    <xf numFmtId="0" fontId="49" fillId="3" borderId="2" xfId="0" applyFont="1" applyFill="1" applyBorder="1" applyAlignment="1" applyProtection="1">
      <alignment horizontal="center" vertical="center" wrapText="1"/>
      <protection locked="0"/>
    </xf>
    <xf numFmtId="0" fontId="49" fillId="3" borderId="3" xfId="0" applyFont="1" applyFill="1" applyBorder="1" applyAlignment="1" applyProtection="1">
      <alignment horizontal="center" vertical="center" wrapText="1"/>
      <protection locked="0"/>
    </xf>
    <xf numFmtId="0" fontId="49" fillId="3" borderId="0" xfId="0" applyFont="1" applyFill="1" applyBorder="1" applyAlignment="1" applyProtection="1">
      <alignment horizontal="center" vertical="center" wrapText="1"/>
      <protection locked="0"/>
    </xf>
    <xf numFmtId="0" fontId="49" fillId="3" borderId="5" xfId="0" applyFont="1" applyFill="1" applyBorder="1" applyAlignment="1" applyProtection="1">
      <alignment horizontal="center" vertical="center" wrapText="1"/>
      <protection locked="0"/>
    </xf>
    <xf numFmtId="0" fontId="49" fillId="3" borderId="7" xfId="0" applyFont="1" applyFill="1" applyBorder="1" applyAlignment="1" applyProtection="1">
      <alignment horizontal="center" vertical="center" wrapText="1"/>
      <protection locked="0"/>
    </xf>
    <xf numFmtId="0" fontId="49" fillId="3" borderId="8" xfId="0" applyFont="1" applyFill="1" applyBorder="1" applyAlignment="1" applyProtection="1">
      <alignment horizontal="center" vertical="center" wrapText="1"/>
      <protection locked="0"/>
    </xf>
    <xf numFmtId="0" fontId="44" fillId="5" borderId="59" xfId="0" applyFont="1" applyFill="1" applyBorder="1" applyAlignment="1">
      <alignment horizontal="center" vertical="center"/>
    </xf>
    <xf numFmtId="0" fontId="44" fillId="5" borderId="60" xfId="0" applyFont="1" applyFill="1" applyBorder="1" applyAlignment="1">
      <alignment horizontal="center" vertical="center"/>
    </xf>
    <xf numFmtId="0" fontId="44" fillId="5" borderId="61" xfId="0" applyFont="1" applyFill="1" applyBorder="1" applyAlignment="1">
      <alignment horizontal="center" vertical="center"/>
    </xf>
    <xf numFmtId="0" fontId="44" fillId="5" borderId="58" xfId="0" applyFont="1" applyFill="1" applyBorder="1" applyAlignment="1">
      <alignment horizontal="center" vertical="center"/>
    </xf>
    <xf numFmtId="0" fontId="44" fillId="5" borderId="62" xfId="0" applyFont="1" applyFill="1" applyBorder="1" applyAlignment="1">
      <alignment horizontal="center" vertical="center"/>
    </xf>
    <xf numFmtId="0" fontId="44" fillId="5" borderId="68" xfId="0" applyFont="1" applyFill="1" applyBorder="1" applyAlignment="1">
      <alignment horizontal="center" vertical="center" wrapText="1"/>
    </xf>
    <xf numFmtId="0" fontId="44" fillId="5" borderId="69" xfId="0" applyFont="1" applyFill="1" applyBorder="1" applyAlignment="1">
      <alignment horizontal="center" vertical="center" wrapText="1"/>
    </xf>
    <xf numFmtId="0" fontId="44" fillId="5" borderId="70" xfId="0" applyFont="1" applyFill="1" applyBorder="1" applyAlignment="1">
      <alignment horizontal="center" vertical="center" wrapText="1"/>
    </xf>
    <xf numFmtId="0" fontId="44" fillId="5" borderId="66" xfId="0" applyFont="1" applyFill="1" applyBorder="1" applyAlignment="1">
      <alignment horizontal="center" vertical="center" wrapText="1"/>
    </xf>
    <xf numFmtId="0" fontId="44" fillId="5" borderId="67" xfId="0" applyFont="1" applyFill="1" applyBorder="1" applyAlignment="1">
      <alignment horizontal="center" vertical="center" wrapText="1"/>
    </xf>
  </cellXfs>
  <cellStyles count="4">
    <cellStyle name="Hyperlinkki" xfId="2" builtinId="8"/>
    <cellStyle name="Normaali" xfId="0" builtinId="0"/>
    <cellStyle name="Normaali 2" xfId="3"/>
    <cellStyle name="Normal 2" xfId="1"/>
  </cellStyles>
  <dxfs count="2">
    <dxf>
      <font>
        <color auto="1"/>
      </font>
      <fill>
        <patternFill>
          <bgColor theme="6" tint="0.59996337778862885"/>
        </patternFill>
      </fill>
    </dxf>
    <dxf>
      <fill>
        <patternFill>
          <bgColor theme="0" tint="-0.24994659260841701"/>
        </patternFill>
      </fill>
    </dxf>
  </dxfs>
  <tableStyles count="0" defaultTableStyle="TableStyleMedium2" defaultPivotStyle="PivotStyleLight16"/>
  <colors>
    <mruColors>
      <color rgb="FF99B672"/>
      <color rgb="FFEAF57D"/>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a:t>Yhdyskuntajätteen</a:t>
            </a:r>
            <a:r>
              <a:rPr lang="en-US" baseline="0"/>
              <a:t> kierrätysaste</a:t>
            </a:r>
            <a:endParaRPr lang="en-US"/>
          </a:p>
        </c:rich>
      </c:tx>
      <c:overlay val="0"/>
    </c:title>
    <c:autoTitleDeleted val="0"/>
    <c:plotArea>
      <c:layout>
        <c:manualLayout>
          <c:layoutTarget val="inner"/>
          <c:xMode val="edge"/>
          <c:yMode val="edge"/>
          <c:x val="7.6711858149336995E-2"/>
          <c:y val="0.17481494802390246"/>
          <c:w val="0.87883805607101662"/>
          <c:h val="0.66209577744689996"/>
        </c:manualLayout>
      </c:layout>
      <c:barChart>
        <c:barDir val="col"/>
        <c:grouping val="clustered"/>
        <c:varyColors val="0"/>
        <c:ser>
          <c:idx val="0"/>
          <c:order val="0"/>
          <c:invertIfNegative val="0"/>
          <c:cat>
            <c:numRef>
              <c:f>Tulokset!$B$27:$B$38</c:f>
              <c:numCache>
                <c:formatCode>General</c:formatCode>
                <c:ptCount val="12"/>
                <c:pt idx="0">
                  <c:v>2017</c:v>
                </c:pt>
                <c:pt idx="1">
                  <c:v>2018</c:v>
                </c:pt>
                <c:pt idx="2">
                  <c:v>2019</c:v>
                </c:pt>
                <c:pt idx="3">
                  <c:v>2020</c:v>
                </c:pt>
                <c:pt idx="4">
                  <c:v>2021</c:v>
                </c:pt>
                <c:pt idx="5">
                  <c:v>2022</c:v>
                </c:pt>
                <c:pt idx="6">
                  <c:v>2023</c:v>
                </c:pt>
                <c:pt idx="7">
                  <c:v>2024</c:v>
                </c:pt>
                <c:pt idx="8">
                  <c:v>2025</c:v>
                </c:pt>
                <c:pt idx="9">
                  <c:v>2026</c:v>
                </c:pt>
                <c:pt idx="10">
                  <c:v>2027</c:v>
                </c:pt>
                <c:pt idx="11">
                  <c:v>2028</c:v>
                </c:pt>
              </c:numCache>
            </c:numRef>
          </c:cat>
          <c:val>
            <c:numRef>
              <c:f>Tulokset!$C$27:$C$38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7BC-4BF7-8EE2-C3D76EC5922F}"/>
            </c:ext>
          </c:extLst>
        </c:ser>
        <c:dLbls>
          <c:showLegendKey val="0"/>
          <c:showVal val="0"/>
          <c:showCatName val="0"/>
          <c:showSerName val="0"/>
          <c:showPercent val="0"/>
          <c:showBubbleSize val="0"/>
        </c:dLbls>
        <c:gapWidth val="150"/>
        <c:axId val="209432576"/>
        <c:axId val="209434496"/>
      </c:barChart>
      <c:catAx>
        <c:axId val="209432576"/>
        <c:scaling>
          <c:orientation val="minMax"/>
        </c:scaling>
        <c:delete val="0"/>
        <c:axPos val="b"/>
        <c:title>
          <c:tx>
            <c:rich>
              <a:bodyPr/>
              <a:lstStyle/>
              <a:p>
                <a:pPr>
                  <a:defRPr/>
                </a:pPr>
                <a:r>
                  <a:rPr lang="en-US"/>
                  <a:t>Vuosi</a:t>
                </a:r>
              </a:p>
            </c:rich>
          </c:tx>
          <c:overlay val="0"/>
        </c:title>
        <c:numFmt formatCode="General" sourceLinked="1"/>
        <c:majorTickMark val="out"/>
        <c:minorTickMark val="none"/>
        <c:tickLblPos val="nextTo"/>
        <c:crossAx val="209434496"/>
        <c:crosses val="autoZero"/>
        <c:auto val="1"/>
        <c:lblAlgn val="ctr"/>
        <c:lblOffset val="100"/>
        <c:noMultiLvlLbl val="0"/>
      </c:catAx>
      <c:valAx>
        <c:axId val="209434496"/>
        <c:scaling>
          <c:orientation val="minMax"/>
        </c:scaling>
        <c:delete val="0"/>
        <c:axPos val="l"/>
        <c:majorGridlines/>
        <c:title>
          <c:tx>
            <c:rich>
              <a:bodyPr rot="-5400000" vert="horz"/>
              <a:lstStyle/>
              <a:p>
                <a:pPr>
                  <a:defRPr/>
                </a:pPr>
                <a:r>
                  <a:rPr lang="en-US"/>
                  <a:t>Kierrätysaste (%)</a:t>
                </a:r>
              </a:p>
            </c:rich>
          </c:tx>
          <c:overlay val="0"/>
        </c:title>
        <c:numFmt formatCode="0%" sourceLinked="0"/>
        <c:majorTickMark val="out"/>
        <c:minorTickMark val="none"/>
        <c:tickLblPos val="nextTo"/>
        <c:crossAx val="209432576"/>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en-US"/>
              <a:t>Yhdyskuntajätteen jakauma alkuperän mukaan</a:t>
            </a:r>
          </a:p>
        </c:rich>
      </c:tx>
      <c:overlay val="0"/>
    </c:title>
    <c:autoTitleDeleted val="0"/>
    <c:plotArea>
      <c:layout/>
      <c:barChart>
        <c:barDir val="col"/>
        <c:grouping val="stacked"/>
        <c:varyColors val="0"/>
        <c:ser>
          <c:idx val="0"/>
          <c:order val="0"/>
          <c:tx>
            <c:strRef>
              <c:f>Tulokset!$D$9</c:f>
              <c:strCache>
                <c:ptCount val="1"/>
                <c:pt idx="0">
                  <c:v>Kotitaloudet</c:v>
                </c:pt>
              </c:strCache>
            </c:strRef>
          </c:tx>
          <c:invertIfNegative val="0"/>
          <c:cat>
            <c:numRef>
              <c:f>Tulokset!$B$10:$B$21</c:f>
              <c:numCache>
                <c:formatCode>General</c:formatCode>
                <c:ptCount val="12"/>
                <c:pt idx="0">
                  <c:v>2017</c:v>
                </c:pt>
                <c:pt idx="1">
                  <c:v>2018</c:v>
                </c:pt>
                <c:pt idx="2">
                  <c:v>2019</c:v>
                </c:pt>
                <c:pt idx="3">
                  <c:v>2020</c:v>
                </c:pt>
                <c:pt idx="4">
                  <c:v>2021</c:v>
                </c:pt>
                <c:pt idx="5">
                  <c:v>2022</c:v>
                </c:pt>
                <c:pt idx="6">
                  <c:v>2023</c:v>
                </c:pt>
                <c:pt idx="7">
                  <c:v>2024</c:v>
                </c:pt>
                <c:pt idx="8">
                  <c:v>2025</c:v>
                </c:pt>
                <c:pt idx="9">
                  <c:v>2026</c:v>
                </c:pt>
                <c:pt idx="10">
                  <c:v>2027</c:v>
                </c:pt>
                <c:pt idx="11">
                  <c:v>2028</c:v>
                </c:pt>
              </c:numCache>
            </c:numRef>
          </c:cat>
          <c:val>
            <c:numRef>
              <c:f>Tulokset!$D$10:$D$21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A57-485D-B2C1-F53952B89B2B}"/>
            </c:ext>
          </c:extLst>
        </c:ser>
        <c:ser>
          <c:idx val="1"/>
          <c:order val="1"/>
          <c:tx>
            <c:strRef>
              <c:f>Tulokset!$E$9</c:f>
              <c:strCache>
                <c:ptCount val="1"/>
                <c:pt idx="0">
                  <c:v>Hallinto-, palvelu- ja elinkeinotoiminta</c:v>
                </c:pt>
              </c:strCache>
            </c:strRef>
          </c:tx>
          <c:invertIfNegative val="0"/>
          <c:cat>
            <c:numRef>
              <c:f>Tulokset!$B$10:$B$21</c:f>
              <c:numCache>
                <c:formatCode>General</c:formatCode>
                <c:ptCount val="12"/>
                <c:pt idx="0">
                  <c:v>2017</c:v>
                </c:pt>
                <c:pt idx="1">
                  <c:v>2018</c:v>
                </c:pt>
                <c:pt idx="2">
                  <c:v>2019</c:v>
                </c:pt>
                <c:pt idx="3">
                  <c:v>2020</c:v>
                </c:pt>
                <c:pt idx="4">
                  <c:v>2021</c:v>
                </c:pt>
                <c:pt idx="5">
                  <c:v>2022</c:v>
                </c:pt>
                <c:pt idx="6">
                  <c:v>2023</c:v>
                </c:pt>
                <c:pt idx="7">
                  <c:v>2024</c:v>
                </c:pt>
                <c:pt idx="8">
                  <c:v>2025</c:v>
                </c:pt>
                <c:pt idx="9">
                  <c:v>2026</c:v>
                </c:pt>
                <c:pt idx="10">
                  <c:v>2027</c:v>
                </c:pt>
                <c:pt idx="11">
                  <c:v>2028</c:v>
                </c:pt>
              </c:numCache>
            </c:numRef>
          </c:cat>
          <c:val>
            <c:numRef>
              <c:f>Tulokset!$E$10:$E$21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A57-485D-B2C1-F53952B89B2B}"/>
            </c:ext>
          </c:extLst>
        </c:ser>
        <c:dLbls>
          <c:showLegendKey val="0"/>
          <c:showVal val="0"/>
          <c:showCatName val="0"/>
          <c:showSerName val="0"/>
          <c:showPercent val="0"/>
          <c:showBubbleSize val="0"/>
        </c:dLbls>
        <c:gapWidth val="150"/>
        <c:overlap val="100"/>
        <c:axId val="210316672"/>
        <c:axId val="210335232"/>
      </c:barChart>
      <c:catAx>
        <c:axId val="210316672"/>
        <c:scaling>
          <c:orientation val="minMax"/>
        </c:scaling>
        <c:delete val="0"/>
        <c:axPos val="b"/>
        <c:title>
          <c:tx>
            <c:rich>
              <a:bodyPr/>
              <a:lstStyle/>
              <a:p>
                <a:pPr>
                  <a:defRPr/>
                </a:pPr>
                <a:r>
                  <a:rPr lang="en-US"/>
                  <a:t>Vuosi</a:t>
                </a:r>
              </a:p>
            </c:rich>
          </c:tx>
          <c:overlay val="0"/>
        </c:title>
        <c:numFmt formatCode="General" sourceLinked="1"/>
        <c:majorTickMark val="out"/>
        <c:minorTickMark val="none"/>
        <c:tickLblPos val="nextTo"/>
        <c:crossAx val="210335232"/>
        <c:crosses val="autoZero"/>
        <c:auto val="1"/>
        <c:lblAlgn val="ctr"/>
        <c:lblOffset val="100"/>
        <c:noMultiLvlLbl val="0"/>
      </c:catAx>
      <c:valAx>
        <c:axId val="210335232"/>
        <c:scaling>
          <c:orientation val="minMax"/>
        </c:scaling>
        <c:delete val="0"/>
        <c:axPos val="l"/>
        <c:majorGridlines/>
        <c:title>
          <c:tx>
            <c:rich>
              <a:bodyPr rot="-5400000" vert="horz"/>
              <a:lstStyle/>
              <a:p>
                <a:pPr>
                  <a:defRPr/>
                </a:pPr>
                <a:r>
                  <a:rPr lang="en-US"/>
                  <a:t>Yhdyskuntajätemäärä (t)</a:t>
                </a:r>
              </a:p>
            </c:rich>
          </c:tx>
          <c:overlay val="0"/>
        </c:title>
        <c:numFmt formatCode="#,##0" sourceLinked="0"/>
        <c:majorTickMark val="out"/>
        <c:minorTickMark val="none"/>
        <c:tickLblPos val="nextTo"/>
        <c:crossAx val="2103166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en-US"/>
              <a:t>Yhdyskuntajätteen jakauma käsittelytavan mukaan</a:t>
            </a:r>
          </a:p>
        </c:rich>
      </c:tx>
      <c:overlay val="0"/>
    </c:title>
    <c:autoTitleDeleted val="0"/>
    <c:plotArea>
      <c:layout/>
      <c:barChart>
        <c:barDir val="col"/>
        <c:grouping val="stacked"/>
        <c:varyColors val="0"/>
        <c:ser>
          <c:idx val="0"/>
          <c:order val="0"/>
          <c:tx>
            <c:strRef>
              <c:f>Tulokset!$F$9</c:f>
              <c:strCache>
                <c:ptCount val="1"/>
                <c:pt idx="0">
                  <c:v>Hyödyntäminen materiaalina</c:v>
                </c:pt>
              </c:strCache>
            </c:strRef>
          </c:tx>
          <c:invertIfNegative val="0"/>
          <c:cat>
            <c:numRef>
              <c:f>Tulokset!$B$10:$B$21</c:f>
              <c:numCache>
                <c:formatCode>General</c:formatCode>
                <c:ptCount val="12"/>
                <c:pt idx="0">
                  <c:v>2017</c:v>
                </c:pt>
                <c:pt idx="1">
                  <c:v>2018</c:v>
                </c:pt>
                <c:pt idx="2">
                  <c:v>2019</c:v>
                </c:pt>
                <c:pt idx="3">
                  <c:v>2020</c:v>
                </c:pt>
                <c:pt idx="4">
                  <c:v>2021</c:v>
                </c:pt>
                <c:pt idx="5">
                  <c:v>2022</c:v>
                </c:pt>
                <c:pt idx="6">
                  <c:v>2023</c:v>
                </c:pt>
                <c:pt idx="7">
                  <c:v>2024</c:v>
                </c:pt>
                <c:pt idx="8">
                  <c:v>2025</c:v>
                </c:pt>
                <c:pt idx="9">
                  <c:v>2026</c:v>
                </c:pt>
                <c:pt idx="10">
                  <c:v>2027</c:v>
                </c:pt>
                <c:pt idx="11">
                  <c:v>2028</c:v>
                </c:pt>
              </c:numCache>
            </c:numRef>
          </c:cat>
          <c:val>
            <c:numRef>
              <c:f>Tulokset!$F$10:$F$21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957-448D-A749-E46790811D35}"/>
            </c:ext>
          </c:extLst>
        </c:ser>
        <c:ser>
          <c:idx val="1"/>
          <c:order val="1"/>
          <c:tx>
            <c:strRef>
              <c:f>Tulokset!$G$9</c:f>
              <c:strCache>
                <c:ptCount val="1"/>
                <c:pt idx="0">
                  <c:v>Hyödyntäminen energiana</c:v>
                </c:pt>
              </c:strCache>
            </c:strRef>
          </c:tx>
          <c:invertIfNegative val="0"/>
          <c:cat>
            <c:numRef>
              <c:f>Tulokset!$B$10:$B$21</c:f>
              <c:numCache>
                <c:formatCode>General</c:formatCode>
                <c:ptCount val="12"/>
                <c:pt idx="0">
                  <c:v>2017</c:v>
                </c:pt>
                <c:pt idx="1">
                  <c:v>2018</c:v>
                </c:pt>
                <c:pt idx="2">
                  <c:v>2019</c:v>
                </c:pt>
                <c:pt idx="3">
                  <c:v>2020</c:v>
                </c:pt>
                <c:pt idx="4">
                  <c:v>2021</c:v>
                </c:pt>
                <c:pt idx="5">
                  <c:v>2022</c:v>
                </c:pt>
                <c:pt idx="6">
                  <c:v>2023</c:v>
                </c:pt>
                <c:pt idx="7">
                  <c:v>2024</c:v>
                </c:pt>
                <c:pt idx="8">
                  <c:v>2025</c:v>
                </c:pt>
                <c:pt idx="9">
                  <c:v>2026</c:v>
                </c:pt>
                <c:pt idx="10">
                  <c:v>2027</c:v>
                </c:pt>
                <c:pt idx="11">
                  <c:v>2028</c:v>
                </c:pt>
              </c:numCache>
            </c:numRef>
          </c:cat>
          <c:val>
            <c:numRef>
              <c:f>Tulokset!$G$10:$G$21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957-448D-A749-E46790811D35}"/>
            </c:ext>
          </c:extLst>
        </c:ser>
        <c:ser>
          <c:idx val="2"/>
          <c:order val="2"/>
          <c:tx>
            <c:strRef>
              <c:f>Tulokset!$H$9</c:f>
              <c:strCache>
                <c:ptCount val="1"/>
                <c:pt idx="0">
                  <c:v>Loppusijoitus</c:v>
                </c:pt>
              </c:strCache>
            </c:strRef>
          </c:tx>
          <c:invertIfNegative val="0"/>
          <c:cat>
            <c:numRef>
              <c:f>Tulokset!$B$10:$B$21</c:f>
              <c:numCache>
                <c:formatCode>General</c:formatCode>
                <c:ptCount val="12"/>
                <c:pt idx="0">
                  <c:v>2017</c:v>
                </c:pt>
                <c:pt idx="1">
                  <c:v>2018</c:v>
                </c:pt>
                <c:pt idx="2">
                  <c:v>2019</c:v>
                </c:pt>
                <c:pt idx="3">
                  <c:v>2020</c:v>
                </c:pt>
                <c:pt idx="4">
                  <c:v>2021</c:v>
                </c:pt>
                <c:pt idx="5">
                  <c:v>2022</c:v>
                </c:pt>
                <c:pt idx="6">
                  <c:v>2023</c:v>
                </c:pt>
                <c:pt idx="7">
                  <c:v>2024</c:v>
                </c:pt>
                <c:pt idx="8">
                  <c:v>2025</c:v>
                </c:pt>
                <c:pt idx="9">
                  <c:v>2026</c:v>
                </c:pt>
                <c:pt idx="10">
                  <c:v>2027</c:v>
                </c:pt>
                <c:pt idx="11">
                  <c:v>2028</c:v>
                </c:pt>
              </c:numCache>
            </c:numRef>
          </c:cat>
          <c:val>
            <c:numRef>
              <c:f>Tulokset!$H$10:$H$21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957-448D-A749-E46790811D35}"/>
            </c:ext>
          </c:extLst>
        </c:ser>
        <c:dLbls>
          <c:showLegendKey val="0"/>
          <c:showVal val="0"/>
          <c:showCatName val="0"/>
          <c:showSerName val="0"/>
          <c:showPercent val="0"/>
          <c:showBubbleSize val="0"/>
        </c:dLbls>
        <c:gapWidth val="150"/>
        <c:overlap val="100"/>
        <c:axId val="211616512"/>
        <c:axId val="211618432"/>
      </c:barChart>
      <c:catAx>
        <c:axId val="211616512"/>
        <c:scaling>
          <c:orientation val="minMax"/>
        </c:scaling>
        <c:delete val="0"/>
        <c:axPos val="b"/>
        <c:title>
          <c:tx>
            <c:rich>
              <a:bodyPr/>
              <a:lstStyle/>
              <a:p>
                <a:pPr>
                  <a:defRPr/>
                </a:pPr>
                <a:r>
                  <a:rPr lang="en-US"/>
                  <a:t>Vuosi</a:t>
                </a:r>
              </a:p>
            </c:rich>
          </c:tx>
          <c:overlay val="0"/>
        </c:title>
        <c:numFmt formatCode="General" sourceLinked="1"/>
        <c:majorTickMark val="out"/>
        <c:minorTickMark val="none"/>
        <c:tickLblPos val="nextTo"/>
        <c:crossAx val="211618432"/>
        <c:crosses val="autoZero"/>
        <c:auto val="1"/>
        <c:lblAlgn val="ctr"/>
        <c:lblOffset val="100"/>
        <c:noMultiLvlLbl val="0"/>
      </c:catAx>
      <c:valAx>
        <c:axId val="211618432"/>
        <c:scaling>
          <c:orientation val="minMax"/>
        </c:scaling>
        <c:delete val="0"/>
        <c:axPos val="l"/>
        <c:majorGridlines/>
        <c:title>
          <c:tx>
            <c:rich>
              <a:bodyPr rot="-5400000" vert="horz"/>
              <a:lstStyle/>
              <a:p>
                <a:pPr>
                  <a:defRPr/>
                </a:pPr>
                <a:r>
                  <a:rPr lang="en-US"/>
                  <a:t>Yhdyskuntajätteen käsittely (t)</a:t>
                </a:r>
              </a:p>
            </c:rich>
          </c:tx>
          <c:overlay val="0"/>
        </c:title>
        <c:numFmt formatCode="#,##0" sourceLinked="0"/>
        <c:majorTickMark val="out"/>
        <c:minorTickMark val="none"/>
        <c:tickLblPos val="nextTo"/>
        <c:crossAx val="2116165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en-US"/>
              <a:t>Yhdyskuntajätteen suhteellinen jakauma käsittelytavan mukaan</a:t>
            </a:r>
          </a:p>
        </c:rich>
      </c:tx>
      <c:overlay val="0"/>
    </c:title>
    <c:autoTitleDeleted val="0"/>
    <c:plotArea>
      <c:layout/>
      <c:barChart>
        <c:barDir val="col"/>
        <c:grouping val="percentStacked"/>
        <c:varyColors val="0"/>
        <c:ser>
          <c:idx val="0"/>
          <c:order val="0"/>
          <c:tx>
            <c:strRef>
              <c:f>Tulokset!$I$9</c:f>
              <c:strCache>
                <c:ptCount val="1"/>
                <c:pt idx="0">
                  <c:v>Hyödyntäminen materiaalina</c:v>
                </c:pt>
              </c:strCache>
            </c:strRef>
          </c:tx>
          <c:invertIfNegative val="0"/>
          <c:cat>
            <c:numRef>
              <c:f>Tulokset!$B$10:$B$21</c:f>
              <c:numCache>
                <c:formatCode>General</c:formatCode>
                <c:ptCount val="12"/>
                <c:pt idx="0">
                  <c:v>2017</c:v>
                </c:pt>
                <c:pt idx="1">
                  <c:v>2018</c:v>
                </c:pt>
                <c:pt idx="2">
                  <c:v>2019</c:v>
                </c:pt>
                <c:pt idx="3">
                  <c:v>2020</c:v>
                </c:pt>
                <c:pt idx="4">
                  <c:v>2021</c:v>
                </c:pt>
                <c:pt idx="5">
                  <c:v>2022</c:v>
                </c:pt>
                <c:pt idx="6">
                  <c:v>2023</c:v>
                </c:pt>
                <c:pt idx="7">
                  <c:v>2024</c:v>
                </c:pt>
                <c:pt idx="8">
                  <c:v>2025</c:v>
                </c:pt>
                <c:pt idx="9">
                  <c:v>2026</c:v>
                </c:pt>
                <c:pt idx="10">
                  <c:v>2027</c:v>
                </c:pt>
                <c:pt idx="11">
                  <c:v>2028</c:v>
                </c:pt>
              </c:numCache>
            </c:numRef>
          </c:cat>
          <c:val>
            <c:numRef>
              <c:f>Tulokset!$I$10:$I$21</c:f>
              <c:numCache>
                <c:formatCode>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550-4042-8089-5CBEEE8AE9B9}"/>
            </c:ext>
          </c:extLst>
        </c:ser>
        <c:ser>
          <c:idx val="1"/>
          <c:order val="1"/>
          <c:tx>
            <c:strRef>
              <c:f>Tulokset!$J$9</c:f>
              <c:strCache>
                <c:ptCount val="1"/>
                <c:pt idx="0">
                  <c:v>Hyödyntäminen energiana</c:v>
                </c:pt>
              </c:strCache>
            </c:strRef>
          </c:tx>
          <c:invertIfNegative val="0"/>
          <c:cat>
            <c:numRef>
              <c:f>Tulokset!$B$10:$B$21</c:f>
              <c:numCache>
                <c:formatCode>General</c:formatCode>
                <c:ptCount val="12"/>
                <c:pt idx="0">
                  <c:v>2017</c:v>
                </c:pt>
                <c:pt idx="1">
                  <c:v>2018</c:v>
                </c:pt>
                <c:pt idx="2">
                  <c:v>2019</c:v>
                </c:pt>
                <c:pt idx="3">
                  <c:v>2020</c:v>
                </c:pt>
                <c:pt idx="4">
                  <c:v>2021</c:v>
                </c:pt>
                <c:pt idx="5">
                  <c:v>2022</c:v>
                </c:pt>
                <c:pt idx="6">
                  <c:v>2023</c:v>
                </c:pt>
                <c:pt idx="7">
                  <c:v>2024</c:v>
                </c:pt>
                <c:pt idx="8">
                  <c:v>2025</c:v>
                </c:pt>
                <c:pt idx="9">
                  <c:v>2026</c:v>
                </c:pt>
                <c:pt idx="10">
                  <c:v>2027</c:v>
                </c:pt>
                <c:pt idx="11">
                  <c:v>2028</c:v>
                </c:pt>
              </c:numCache>
            </c:numRef>
          </c:cat>
          <c:val>
            <c:numRef>
              <c:f>Tulokset!$J$10:$J$21</c:f>
              <c:numCache>
                <c:formatCode>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550-4042-8089-5CBEEE8AE9B9}"/>
            </c:ext>
          </c:extLst>
        </c:ser>
        <c:ser>
          <c:idx val="2"/>
          <c:order val="2"/>
          <c:tx>
            <c:strRef>
              <c:f>Tulokset!$K$9</c:f>
              <c:strCache>
                <c:ptCount val="1"/>
                <c:pt idx="0">
                  <c:v>Loppusijoitus</c:v>
                </c:pt>
              </c:strCache>
            </c:strRef>
          </c:tx>
          <c:invertIfNegative val="0"/>
          <c:cat>
            <c:numRef>
              <c:f>Tulokset!$B$10:$B$21</c:f>
              <c:numCache>
                <c:formatCode>General</c:formatCode>
                <c:ptCount val="12"/>
                <c:pt idx="0">
                  <c:v>2017</c:v>
                </c:pt>
                <c:pt idx="1">
                  <c:v>2018</c:v>
                </c:pt>
                <c:pt idx="2">
                  <c:v>2019</c:v>
                </c:pt>
                <c:pt idx="3">
                  <c:v>2020</c:v>
                </c:pt>
                <c:pt idx="4">
                  <c:v>2021</c:v>
                </c:pt>
                <c:pt idx="5">
                  <c:v>2022</c:v>
                </c:pt>
                <c:pt idx="6">
                  <c:v>2023</c:v>
                </c:pt>
                <c:pt idx="7">
                  <c:v>2024</c:v>
                </c:pt>
                <c:pt idx="8">
                  <c:v>2025</c:v>
                </c:pt>
                <c:pt idx="9">
                  <c:v>2026</c:v>
                </c:pt>
                <c:pt idx="10">
                  <c:v>2027</c:v>
                </c:pt>
                <c:pt idx="11">
                  <c:v>2028</c:v>
                </c:pt>
              </c:numCache>
            </c:numRef>
          </c:cat>
          <c:val>
            <c:numRef>
              <c:f>Tulokset!$K$10:$K$21</c:f>
              <c:numCache>
                <c:formatCode>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550-4042-8089-5CBEEE8AE9B9}"/>
            </c:ext>
          </c:extLst>
        </c:ser>
        <c:dLbls>
          <c:showLegendKey val="0"/>
          <c:showVal val="0"/>
          <c:showCatName val="0"/>
          <c:showSerName val="0"/>
          <c:showPercent val="0"/>
          <c:showBubbleSize val="0"/>
        </c:dLbls>
        <c:gapWidth val="150"/>
        <c:overlap val="100"/>
        <c:axId val="211658624"/>
        <c:axId val="211673088"/>
      </c:barChart>
      <c:catAx>
        <c:axId val="211658624"/>
        <c:scaling>
          <c:orientation val="minMax"/>
        </c:scaling>
        <c:delete val="0"/>
        <c:axPos val="b"/>
        <c:title>
          <c:tx>
            <c:rich>
              <a:bodyPr/>
              <a:lstStyle/>
              <a:p>
                <a:pPr>
                  <a:defRPr/>
                </a:pPr>
                <a:r>
                  <a:rPr lang="en-US"/>
                  <a:t>Vuosi</a:t>
                </a:r>
              </a:p>
            </c:rich>
          </c:tx>
          <c:overlay val="0"/>
        </c:title>
        <c:numFmt formatCode="General" sourceLinked="1"/>
        <c:majorTickMark val="out"/>
        <c:minorTickMark val="none"/>
        <c:tickLblPos val="nextTo"/>
        <c:crossAx val="211673088"/>
        <c:crosses val="autoZero"/>
        <c:auto val="1"/>
        <c:lblAlgn val="ctr"/>
        <c:lblOffset val="100"/>
        <c:noMultiLvlLbl val="0"/>
      </c:catAx>
      <c:valAx>
        <c:axId val="211673088"/>
        <c:scaling>
          <c:orientation val="minMax"/>
        </c:scaling>
        <c:delete val="0"/>
        <c:axPos val="l"/>
        <c:majorGridlines/>
        <c:title>
          <c:tx>
            <c:rich>
              <a:bodyPr rot="-5400000" vert="horz"/>
              <a:lstStyle/>
              <a:p>
                <a:pPr>
                  <a:defRPr/>
                </a:pPr>
                <a:r>
                  <a:rPr lang="en-US"/>
                  <a:t>Yhdyskuntajätteen käsittely (%)</a:t>
                </a:r>
              </a:p>
            </c:rich>
          </c:tx>
          <c:overlay val="0"/>
        </c:title>
        <c:numFmt formatCode="0%" sourceLinked="1"/>
        <c:majorTickMark val="out"/>
        <c:minorTickMark val="none"/>
        <c:tickLblPos val="nextTo"/>
        <c:crossAx val="2116586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a:pPr>
            <a:r>
              <a:rPr lang="en-US"/>
              <a:t>Yhdyskuntajätemäärä</a:t>
            </a:r>
            <a:r>
              <a:rPr lang="en-US" baseline="0"/>
              <a:t> henkilöä kohden</a:t>
            </a:r>
            <a:endParaRPr lang="en-US"/>
          </a:p>
        </c:rich>
      </c:tx>
      <c:overlay val="0"/>
    </c:title>
    <c:autoTitleDeleted val="0"/>
    <c:plotArea>
      <c:layout/>
      <c:barChart>
        <c:barDir val="col"/>
        <c:grouping val="clustered"/>
        <c:varyColors val="0"/>
        <c:ser>
          <c:idx val="0"/>
          <c:order val="0"/>
          <c:invertIfNegative val="0"/>
          <c:cat>
            <c:numRef>
              <c:f>Tulokset!$B$27:$B$38</c:f>
              <c:numCache>
                <c:formatCode>General</c:formatCode>
                <c:ptCount val="12"/>
                <c:pt idx="0">
                  <c:v>2017</c:v>
                </c:pt>
                <c:pt idx="1">
                  <c:v>2018</c:v>
                </c:pt>
                <c:pt idx="2">
                  <c:v>2019</c:v>
                </c:pt>
                <c:pt idx="3">
                  <c:v>2020</c:v>
                </c:pt>
                <c:pt idx="4">
                  <c:v>2021</c:v>
                </c:pt>
                <c:pt idx="5">
                  <c:v>2022</c:v>
                </c:pt>
                <c:pt idx="6">
                  <c:v>2023</c:v>
                </c:pt>
                <c:pt idx="7">
                  <c:v>2024</c:v>
                </c:pt>
                <c:pt idx="8">
                  <c:v>2025</c:v>
                </c:pt>
                <c:pt idx="9">
                  <c:v>2026</c:v>
                </c:pt>
                <c:pt idx="10">
                  <c:v>2027</c:v>
                </c:pt>
                <c:pt idx="11">
                  <c:v>2028</c:v>
                </c:pt>
              </c:numCache>
            </c:numRef>
          </c:cat>
          <c:val>
            <c:numRef>
              <c:f>Tulokset!$D$27:$D$38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D41-40E6-9DBA-40FC7B6AFCFE}"/>
            </c:ext>
          </c:extLst>
        </c:ser>
        <c:dLbls>
          <c:showLegendKey val="0"/>
          <c:showVal val="0"/>
          <c:showCatName val="0"/>
          <c:showSerName val="0"/>
          <c:showPercent val="0"/>
          <c:showBubbleSize val="0"/>
        </c:dLbls>
        <c:gapWidth val="150"/>
        <c:axId val="211708544"/>
        <c:axId val="211718912"/>
      </c:barChart>
      <c:catAx>
        <c:axId val="211708544"/>
        <c:scaling>
          <c:orientation val="minMax"/>
        </c:scaling>
        <c:delete val="0"/>
        <c:axPos val="b"/>
        <c:title>
          <c:tx>
            <c:rich>
              <a:bodyPr/>
              <a:lstStyle/>
              <a:p>
                <a:pPr>
                  <a:defRPr/>
                </a:pPr>
                <a:r>
                  <a:rPr lang="en-US"/>
                  <a:t>Vuosi</a:t>
                </a:r>
              </a:p>
            </c:rich>
          </c:tx>
          <c:overlay val="0"/>
        </c:title>
        <c:numFmt formatCode="General" sourceLinked="1"/>
        <c:majorTickMark val="out"/>
        <c:minorTickMark val="none"/>
        <c:tickLblPos val="nextTo"/>
        <c:crossAx val="211718912"/>
        <c:crosses val="autoZero"/>
        <c:auto val="1"/>
        <c:lblAlgn val="ctr"/>
        <c:lblOffset val="100"/>
        <c:noMultiLvlLbl val="0"/>
      </c:catAx>
      <c:valAx>
        <c:axId val="211718912"/>
        <c:scaling>
          <c:orientation val="minMax"/>
        </c:scaling>
        <c:delete val="0"/>
        <c:axPos val="l"/>
        <c:majorGridlines/>
        <c:title>
          <c:tx>
            <c:rich>
              <a:bodyPr rot="-5400000" vert="horz"/>
              <a:lstStyle/>
              <a:p>
                <a:pPr>
                  <a:defRPr/>
                </a:pPr>
                <a:r>
                  <a:rPr lang="en-US"/>
                  <a:t>Yhdyskuntajätteen määrä / henkilö (kg)</a:t>
                </a:r>
              </a:p>
            </c:rich>
          </c:tx>
          <c:overlay val="0"/>
        </c:title>
        <c:numFmt formatCode="#,##0" sourceLinked="1"/>
        <c:majorTickMark val="out"/>
        <c:minorTickMark val="none"/>
        <c:tickLblPos val="nextTo"/>
        <c:crossAx val="211708544"/>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3"/>
          <c:order val="0"/>
          <c:tx>
            <c:strRef>
              <c:f>Tulokset!$E$26</c:f>
              <c:strCache>
                <c:ptCount val="1"/>
                <c:pt idx="0">
                  <c:v>Sekajäte ja energiajäte</c:v>
                </c:pt>
              </c:strCache>
            </c:strRef>
          </c:tx>
          <c:invertIfNegative val="0"/>
          <c:cat>
            <c:numRef>
              <c:f>Tulokset!$B$27:$B$38</c:f>
              <c:numCache>
                <c:formatCode>General</c:formatCode>
                <c:ptCount val="12"/>
                <c:pt idx="0">
                  <c:v>2017</c:v>
                </c:pt>
                <c:pt idx="1">
                  <c:v>2018</c:v>
                </c:pt>
                <c:pt idx="2">
                  <c:v>2019</c:v>
                </c:pt>
                <c:pt idx="3">
                  <c:v>2020</c:v>
                </c:pt>
                <c:pt idx="4">
                  <c:v>2021</c:v>
                </c:pt>
                <c:pt idx="5">
                  <c:v>2022</c:v>
                </c:pt>
                <c:pt idx="6">
                  <c:v>2023</c:v>
                </c:pt>
                <c:pt idx="7">
                  <c:v>2024</c:v>
                </c:pt>
                <c:pt idx="8">
                  <c:v>2025</c:v>
                </c:pt>
                <c:pt idx="9">
                  <c:v>2026</c:v>
                </c:pt>
                <c:pt idx="10">
                  <c:v>2027</c:v>
                </c:pt>
                <c:pt idx="11">
                  <c:v>2028</c:v>
                </c:pt>
              </c:numCache>
            </c:numRef>
          </c:cat>
          <c:val>
            <c:numRef>
              <c:f>Tulokset!$E$27:$E$38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355-4451-BC85-1CF324915421}"/>
            </c:ext>
          </c:extLst>
        </c:ser>
        <c:ser>
          <c:idx val="4"/>
          <c:order val="1"/>
          <c:tx>
            <c:strRef>
              <c:f>Tulokset!$F$26</c:f>
              <c:strCache>
                <c:ptCount val="1"/>
                <c:pt idx="0">
                  <c:v>Erilliskerätty biojäte ja puutarhajäte</c:v>
                </c:pt>
              </c:strCache>
            </c:strRef>
          </c:tx>
          <c:invertIfNegative val="0"/>
          <c:cat>
            <c:numRef>
              <c:f>Tulokset!$B$27:$B$38</c:f>
              <c:numCache>
                <c:formatCode>General</c:formatCode>
                <c:ptCount val="12"/>
                <c:pt idx="0">
                  <c:v>2017</c:v>
                </c:pt>
                <c:pt idx="1">
                  <c:v>2018</c:v>
                </c:pt>
                <c:pt idx="2">
                  <c:v>2019</c:v>
                </c:pt>
                <c:pt idx="3">
                  <c:v>2020</c:v>
                </c:pt>
                <c:pt idx="4">
                  <c:v>2021</c:v>
                </c:pt>
                <c:pt idx="5">
                  <c:v>2022</c:v>
                </c:pt>
                <c:pt idx="6">
                  <c:v>2023</c:v>
                </c:pt>
                <c:pt idx="7">
                  <c:v>2024</c:v>
                </c:pt>
                <c:pt idx="8">
                  <c:v>2025</c:v>
                </c:pt>
                <c:pt idx="9">
                  <c:v>2026</c:v>
                </c:pt>
                <c:pt idx="10">
                  <c:v>2027</c:v>
                </c:pt>
                <c:pt idx="11">
                  <c:v>2028</c:v>
                </c:pt>
              </c:numCache>
            </c:numRef>
          </c:cat>
          <c:val>
            <c:numRef>
              <c:f>Tulokset!$F$27:$F$38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355-4451-BC85-1CF324915421}"/>
            </c:ext>
          </c:extLst>
        </c:ser>
        <c:ser>
          <c:idx val="5"/>
          <c:order val="2"/>
          <c:tx>
            <c:strRef>
              <c:f>Tulokset!$G$26</c:f>
              <c:strCache>
                <c:ptCount val="1"/>
                <c:pt idx="0">
                  <c:v>Kotikompostoitu biojäte (sis. keittiöjätteen, ei puutarhajätettä)</c:v>
                </c:pt>
              </c:strCache>
            </c:strRef>
          </c:tx>
          <c:invertIfNegative val="0"/>
          <c:cat>
            <c:numRef>
              <c:f>Tulokset!$B$27:$B$38</c:f>
              <c:numCache>
                <c:formatCode>General</c:formatCode>
                <c:ptCount val="12"/>
                <c:pt idx="0">
                  <c:v>2017</c:v>
                </c:pt>
                <c:pt idx="1">
                  <c:v>2018</c:v>
                </c:pt>
                <c:pt idx="2">
                  <c:v>2019</c:v>
                </c:pt>
                <c:pt idx="3">
                  <c:v>2020</c:v>
                </c:pt>
                <c:pt idx="4">
                  <c:v>2021</c:v>
                </c:pt>
                <c:pt idx="5">
                  <c:v>2022</c:v>
                </c:pt>
                <c:pt idx="6">
                  <c:v>2023</c:v>
                </c:pt>
                <c:pt idx="7">
                  <c:v>2024</c:v>
                </c:pt>
                <c:pt idx="8">
                  <c:v>2025</c:v>
                </c:pt>
                <c:pt idx="9">
                  <c:v>2026</c:v>
                </c:pt>
                <c:pt idx="10">
                  <c:v>2027</c:v>
                </c:pt>
                <c:pt idx="11">
                  <c:v>2028</c:v>
                </c:pt>
              </c:numCache>
            </c:numRef>
          </c:cat>
          <c:val>
            <c:numRef>
              <c:f>Tulokset!$G$27:$G$38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355-4451-BC85-1CF324915421}"/>
            </c:ext>
          </c:extLst>
        </c:ser>
        <c:ser>
          <c:idx val="6"/>
          <c:order val="3"/>
          <c:tx>
            <c:strRef>
              <c:f>Tulokset!$H$26</c:f>
              <c:strCache>
                <c:ptCount val="1"/>
                <c:pt idx="0">
                  <c:v>Kartonki, pahvi ja paperi</c:v>
                </c:pt>
              </c:strCache>
            </c:strRef>
          </c:tx>
          <c:invertIfNegative val="0"/>
          <c:cat>
            <c:numRef>
              <c:f>Tulokset!$B$27:$B$38</c:f>
              <c:numCache>
                <c:formatCode>General</c:formatCode>
                <c:ptCount val="12"/>
                <c:pt idx="0">
                  <c:v>2017</c:v>
                </c:pt>
                <c:pt idx="1">
                  <c:v>2018</c:v>
                </c:pt>
                <c:pt idx="2">
                  <c:v>2019</c:v>
                </c:pt>
                <c:pt idx="3">
                  <c:v>2020</c:v>
                </c:pt>
                <c:pt idx="4">
                  <c:v>2021</c:v>
                </c:pt>
                <c:pt idx="5">
                  <c:v>2022</c:v>
                </c:pt>
                <c:pt idx="6">
                  <c:v>2023</c:v>
                </c:pt>
                <c:pt idx="7">
                  <c:v>2024</c:v>
                </c:pt>
                <c:pt idx="8">
                  <c:v>2025</c:v>
                </c:pt>
                <c:pt idx="9">
                  <c:v>2026</c:v>
                </c:pt>
                <c:pt idx="10">
                  <c:v>2027</c:v>
                </c:pt>
                <c:pt idx="11">
                  <c:v>2028</c:v>
                </c:pt>
              </c:numCache>
            </c:numRef>
          </c:cat>
          <c:val>
            <c:numRef>
              <c:f>Tulokset!$H$27:$H$38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E355-4451-BC85-1CF324915421}"/>
            </c:ext>
          </c:extLst>
        </c:ser>
        <c:ser>
          <c:idx val="7"/>
          <c:order val="4"/>
          <c:tx>
            <c:strRef>
              <c:f>Tulokset!$I$26</c:f>
              <c:strCache>
                <c:ptCount val="1"/>
                <c:pt idx="0">
                  <c:v>Lasi</c:v>
                </c:pt>
              </c:strCache>
            </c:strRef>
          </c:tx>
          <c:invertIfNegative val="0"/>
          <c:cat>
            <c:numRef>
              <c:f>Tulokset!$B$27:$B$38</c:f>
              <c:numCache>
                <c:formatCode>General</c:formatCode>
                <c:ptCount val="12"/>
                <c:pt idx="0">
                  <c:v>2017</c:v>
                </c:pt>
                <c:pt idx="1">
                  <c:v>2018</c:v>
                </c:pt>
                <c:pt idx="2">
                  <c:v>2019</c:v>
                </c:pt>
                <c:pt idx="3">
                  <c:v>2020</c:v>
                </c:pt>
                <c:pt idx="4">
                  <c:v>2021</c:v>
                </c:pt>
                <c:pt idx="5">
                  <c:v>2022</c:v>
                </c:pt>
                <c:pt idx="6">
                  <c:v>2023</c:v>
                </c:pt>
                <c:pt idx="7">
                  <c:v>2024</c:v>
                </c:pt>
                <c:pt idx="8">
                  <c:v>2025</c:v>
                </c:pt>
                <c:pt idx="9">
                  <c:v>2026</c:v>
                </c:pt>
                <c:pt idx="10">
                  <c:v>2027</c:v>
                </c:pt>
                <c:pt idx="11">
                  <c:v>2028</c:v>
                </c:pt>
              </c:numCache>
            </c:numRef>
          </c:cat>
          <c:val>
            <c:numRef>
              <c:f>Tulokset!$I$27:$I$38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E355-4451-BC85-1CF324915421}"/>
            </c:ext>
          </c:extLst>
        </c:ser>
        <c:ser>
          <c:idx val="8"/>
          <c:order val="5"/>
          <c:tx>
            <c:strRef>
              <c:f>Tulokset!$J$26</c:f>
              <c:strCache>
                <c:ptCount val="1"/>
                <c:pt idx="0">
                  <c:v>Metalli</c:v>
                </c:pt>
              </c:strCache>
            </c:strRef>
          </c:tx>
          <c:invertIfNegative val="0"/>
          <c:cat>
            <c:numRef>
              <c:f>Tulokset!$B$27:$B$38</c:f>
              <c:numCache>
                <c:formatCode>General</c:formatCode>
                <c:ptCount val="12"/>
                <c:pt idx="0">
                  <c:v>2017</c:v>
                </c:pt>
                <c:pt idx="1">
                  <c:v>2018</c:v>
                </c:pt>
                <c:pt idx="2">
                  <c:v>2019</c:v>
                </c:pt>
                <c:pt idx="3">
                  <c:v>2020</c:v>
                </c:pt>
                <c:pt idx="4">
                  <c:v>2021</c:v>
                </c:pt>
                <c:pt idx="5">
                  <c:v>2022</c:v>
                </c:pt>
                <c:pt idx="6">
                  <c:v>2023</c:v>
                </c:pt>
                <c:pt idx="7">
                  <c:v>2024</c:v>
                </c:pt>
                <c:pt idx="8">
                  <c:v>2025</c:v>
                </c:pt>
                <c:pt idx="9">
                  <c:v>2026</c:v>
                </c:pt>
                <c:pt idx="10">
                  <c:v>2027</c:v>
                </c:pt>
                <c:pt idx="11">
                  <c:v>2028</c:v>
                </c:pt>
              </c:numCache>
            </c:numRef>
          </c:cat>
          <c:val>
            <c:numRef>
              <c:f>Tulokset!$J$27:$J$38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E355-4451-BC85-1CF324915421}"/>
            </c:ext>
          </c:extLst>
        </c:ser>
        <c:ser>
          <c:idx val="9"/>
          <c:order val="6"/>
          <c:tx>
            <c:strRef>
              <c:f>Tulokset!$K$26</c:f>
              <c:strCache>
                <c:ptCount val="1"/>
                <c:pt idx="0">
                  <c:v>Puu (mm. huonekalut, ei remonttijätettä)</c:v>
                </c:pt>
              </c:strCache>
            </c:strRef>
          </c:tx>
          <c:invertIfNegative val="0"/>
          <c:cat>
            <c:numRef>
              <c:f>Tulokset!$B$27:$B$38</c:f>
              <c:numCache>
                <c:formatCode>General</c:formatCode>
                <c:ptCount val="12"/>
                <c:pt idx="0">
                  <c:v>2017</c:v>
                </c:pt>
                <c:pt idx="1">
                  <c:v>2018</c:v>
                </c:pt>
                <c:pt idx="2">
                  <c:v>2019</c:v>
                </c:pt>
                <c:pt idx="3">
                  <c:v>2020</c:v>
                </c:pt>
                <c:pt idx="4">
                  <c:v>2021</c:v>
                </c:pt>
                <c:pt idx="5">
                  <c:v>2022</c:v>
                </c:pt>
                <c:pt idx="6">
                  <c:v>2023</c:v>
                </c:pt>
                <c:pt idx="7">
                  <c:v>2024</c:v>
                </c:pt>
                <c:pt idx="8">
                  <c:v>2025</c:v>
                </c:pt>
                <c:pt idx="9">
                  <c:v>2026</c:v>
                </c:pt>
                <c:pt idx="10">
                  <c:v>2027</c:v>
                </c:pt>
                <c:pt idx="11">
                  <c:v>2028</c:v>
                </c:pt>
              </c:numCache>
            </c:numRef>
          </c:cat>
          <c:val>
            <c:numRef>
              <c:f>Tulokset!$K$27:$K$38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E355-4451-BC85-1CF324915421}"/>
            </c:ext>
          </c:extLst>
        </c:ser>
        <c:ser>
          <c:idx val="10"/>
          <c:order val="7"/>
          <c:tx>
            <c:strRef>
              <c:f>Tulokset!$L$26</c:f>
              <c:strCache>
                <c:ptCount val="1"/>
                <c:pt idx="0">
                  <c:v>Muovi</c:v>
                </c:pt>
              </c:strCache>
            </c:strRef>
          </c:tx>
          <c:invertIfNegative val="0"/>
          <c:cat>
            <c:numRef>
              <c:f>Tulokset!$B$27:$B$38</c:f>
              <c:numCache>
                <c:formatCode>General</c:formatCode>
                <c:ptCount val="12"/>
                <c:pt idx="0">
                  <c:v>2017</c:v>
                </c:pt>
                <c:pt idx="1">
                  <c:v>2018</c:v>
                </c:pt>
                <c:pt idx="2">
                  <c:v>2019</c:v>
                </c:pt>
                <c:pt idx="3">
                  <c:v>2020</c:v>
                </c:pt>
                <c:pt idx="4">
                  <c:v>2021</c:v>
                </c:pt>
                <c:pt idx="5">
                  <c:v>2022</c:v>
                </c:pt>
                <c:pt idx="6">
                  <c:v>2023</c:v>
                </c:pt>
                <c:pt idx="7">
                  <c:v>2024</c:v>
                </c:pt>
                <c:pt idx="8">
                  <c:v>2025</c:v>
                </c:pt>
                <c:pt idx="9">
                  <c:v>2026</c:v>
                </c:pt>
                <c:pt idx="10">
                  <c:v>2027</c:v>
                </c:pt>
                <c:pt idx="11">
                  <c:v>2028</c:v>
                </c:pt>
              </c:numCache>
            </c:numRef>
          </c:cat>
          <c:val>
            <c:numRef>
              <c:f>Tulokset!$L$27:$L$38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E355-4451-BC85-1CF324915421}"/>
            </c:ext>
          </c:extLst>
        </c:ser>
        <c:ser>
          <c:idx val="11"/>
          <c:order val="8"/>
          <c:tx>
            <c:strRef>
              <c:f>Tulokset!$M$26</c:f>
              <c:strCache>
                <c:ptCount val="1"/>
                <c:pt idx="0">
                  <c:v>SER</c:v>
                </c:pt>
              </c:strCache>
            </c:strRef>
          </c:tx>
          <c:invertIfNegative val="0"/>
          <c:cat>
            <c:numRef>
              <c:f>Tulokset!$B$27:$B$38</c:f>
              <c:numCache>
                <c:formatCode>General</c:formatCode>
                <c:ptCount val="12"/>
                <c:pt idx="0">
                  <c:v>2017</c:v>
                </c:pt>
                <c:pt idx="1">
                  <c:v>2018</c:v>
                </c:pt>
                <c:pt idx="2">
                  <c:v>2019</c:v>
                </c:pt>
                <c:pt idx="3">
                  <c:v>2020</c:v>
                </c:pt>
                <c:pt idx="4">
                  <c:v>2021</c:v>
                </c:pt>
                <c:pt idx="5">
                  <c:v>2022</c:v>
                </c:pt>
                <c:pt idx="6">
                  <c:v>2023</c:v>
                </c:pt>
                <c:pt idx="7">
                  <c:v>2024</c:v>
                </c:pt>
                <c:pt idx="8">
                  <c:v>2025</c:v>
                </c:pt>
                <c:pt idx="9">
                  <c:v>2026</c:v>
                </c:pt>
                <c:pt idx="10">
                  <c:v>2027</c:v>
                </c:pt>
                <c:pt idx="11">
                  <c:v>2028</c:v>
                </c:pt>
              </c:numCache>
            </c:numRef>
          </c:cat>
          <c:val>
            <c:numRef>
              <c:f>Tulokset!$M$27:$M$38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E355-4451-BC85-1CF324915421}"/>
            </c:ext>
          </c:extLst>
        </c:ser>
        <c:ser>
          <c:idx val="12"/>
          <c:order val="9"/>
          <c:tx>
            <c:strRef>
              <c:f>Tulokset!$N$26</c:f>
              <c:strCache>
                <c:ptCount val="1"/>
                <c:pt idx="0">
                  <c:v>Paristo- ja akkujätteet</c:v>
                </c:pt>
              </c:strCache>
            </c:strRef>
          </c:tx>
          <c:invertIfNegative val="0"/>
          <c:cat>
            <c:numRef>
              <c:f>Tulokset!$B$27:$B$38</c:f>
              <c:numCache>
                <c:formatCode>General</c:formatCode>
                <c:ptCount val="12"/>
                <c:pt idx="0">
                  <c:v>2017</c:v>
                </c:pt>
                <c:pt idx="1">
                  <c:v>2018</c:v>
                </c:pt>
                <c:pt idx="2">
                  <c:v>2019</c:v>
                </c:pt>
                <c:pt idx="3">
                  <c:v>2020</c:v>
                </c:pt>
                <c:pt idx="4">
                  <c:v>2021</c:v>
                </c:pt>
                <c:pt idx="5">
                  <c:v>2022</c:v>
                </c:pt>
                <c:pt idx="6">
                  <c:v>2023</c:v>
                </c:pt>
                <c:pt idx="7">
                  <c:v>2024</c:v>
                </c:pt>
                <c:pt idx="8">
                  <c:v>2025</c:v>
                </c:pt>
                <c:pt idx="9">
                  <c:v>2026</c:v>
                </c:pt>
                <c:pt idx="10">
                  <c:v>2027</c:v>
                </c:pt>
                <c:pt idx="11">
                  <c:v>2028</c:v>
                </c:pt>
              </c:numCache>
            </c:numRef>
          </c:cat>
          <c:val>
            <c:numRef>
              <c:f>Tulokset!$N$27:$N$38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E355-4451-BC85-1CF324915421}"/>
            </c:ext>
          </c:extLst>
        </c:ser>
        <c:ser>
          <c:idx val="13"/>
          <c:order val="10"/>
          <c:tx>
            <c:strRef>
              <c:f>Tulokset!$O$26</c:f>
              <c:strCache>
                <c:ptCount val="1"/>
                <c:pt idx="0">
                  <c:v>Tekstiilijäte</c:v>
                </c:pt>
              </c:strCache>
            </c:strRef>
          </c:tx>
          <c:invertIfNegative val="0"/>
          <c:cat>
            <c:numRef>
              <c:f>Tulokset!$B$27:$B$38</c:f>
              <c:numCache>
                <c:formatCode>General</c:formatCode>
                <c:ptCount val="12"/>
                <c:pt idx="0">
                  <c:v>2017</c:v>
                </c:pt>
                <c:pt idx="1">
                  <c:v>2018</c:v>
                </c:pt>
                <c:pt idx="2">
                  <c:v>2019</c:v>
                </c:pt>
                <c:pt idx="3">
                  <c:v>2020</c:v>
                </c:pt>
                <c:pt idx="4">
                  <c:v>2021</c:v>
                </c:pt>
                <c:pt idx="5">
                  <c:v>2022</c:v>
                </c:pt>
                <c:pt idx="6">
                  <c:v>2023</c:v>
                </c:pt>
                <c:pt idx="7">
                  <c:v>2024</c:v>
                </c:pt>
                <c:pt idx="8">
                  <c:v>2025</c:v>
                </c:pt>
                <c:pt idx="9">
                  <c:v>2026</c:v>
                </c:pt>
                <c:pt idx="10">
                  <c:v>2027</c:v>
                </c:pt>
                <c:pt idx="11">
                  <c:v>2028</c:v>
                </c:pt>
              </c:numCache>
            </c:numRef>
          </c:cat>
          <c:val>
            <c:numRef>
              <c:f>Tulokset!$O$27:$O$38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E355-4451-BC85-1CF324915421}"/>
            </c:ext>
          </c:extLst>
        </c:ser>
        <c:ser>
          <c:idx val="14"/>
          <c:order val="11"/>
          <c:tx>
            <c:strRef>
              <c:f>Tulokset!$P$26</c:f>
              <c:strCache>
                <c:ptCount val="1"/>
                <c:pt idx="0">
                  <c:v>Muut kotitalouksien yhdyskuntajätteet (mm. kemikaalit)</c:v>
                </c:pt>
              </c:strCache>
            </c:strRef>
          </c:tx>
          <c:invertIfNegative val="0"/>
          <c:cat>
            <c:numRef>
              <c:f>Tulokset!$B$27:$B$38</c:f>
              <c:numCache>
                <c:formatCode>General</c:formatCode>
                <c:ptCount val="12"/>
                <c:pt idx="0">
                  <c:v>2017</c:v>
                </c:pt>
                <c:pt idx="1">
                  <c:v>2018</c:v>
                </c:pt>
                <c:pt idx="2">
                  <c:v>2019</c:v>
                </c:pt>
                <c:pt idx="3">
                  <c:v>2020</c:v>
                </c:pt>
                <c:pt idx="4">
                  <c:v>2021</c:v>
                </c:pt>
                <c:pt idx="5">
                  <c:v>2022</c:v>
                </c:pt>
                <c:pt idx="6">
                  <c:v>2023</c:v>
                </c:pt>
                <c:pt idx="7">
                  <c:v>2024</c:v>
                </c:pt>
                <c:pt idx="8">
                  <c:v>2025</c:v>
                </c:pt>
                <c:pt idx="9">
                  <c:v>2026</c:v>
                </c:pt>
                <c:pt idx="10">
                  <c:v>2027</c:v>
                </c:pt>
                <c:pt idx="11">
                  <c:v>2028</c:v>
                </c:pt>
              </c:numCache>
            </c:numRef>
          </c:cat>
          <c:val>
            <c:numRef>
              <c:f>Tulokset!$P$27:$P$38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E355-4451-BC85-1CF324915421}"/>
            </c:ext>
          </c:extLst>
        </c:ser>
        <c:dLbls>
          <c:showLegendKey val="0"/>
          <c:showVal val="0"/>
          <c:showCatName val="0"/>
          <c:showSerName val="0"/>
          <c:showPercent val="0"/>
          <c:showBubbleSize val="0"/>
        </c:dLbls>
        <c:gapWidth val="150"/>
        <c:overlap val="100"/>
        <c:axId val="211863040"/>
        <c:axId val="211864576"/>
      </c:barChart>
      <c:catAx>
        <c:axId val="211863040"/>
        <c:scaling>
          <c:orientation val="minMax"/>
        </c:scaling>
        <c:delete val="0"/>
        <c:axPos val="b"/>
        <c:numFmt formatCode="General" sourceLinked="1"/>
        <c:majorTickMark val="out"/>
        <c:minorTickMark val="none"/>
        <c:tickLblPos val="nextTo"/>
        <c:crossAx val="211864576"/>
        <c:crosses val="autoZero"/>
        <c:auto val="1"/>
        <c:lblAlgn val="ctr"/>
        <c:lblOffset val="100"/>
        <c:noMultiLvlLbl val="0"/>
      </c:catAx>
      <c:valAx>
        <c:axId val="211864576"/>
        <c:scaling>
          <c:orientation val="minMax"/>
        </c:scaling>
        <c:delete val="0"/>
        <c:axPos val="l"/>
        <c:majorGridlines/>
        <c:title>
          <c:tx>
            <c:rich>
              <a:bodyPr rot="-5400000" vert="horz"/>
              <a:lstStyle/>
              <a:p>
                <a:pPr>
                  <a:defRPr/>
                </a:pPr>
                <a:r>
                  <a:rPr lang="en-US"/>
                  <a:t>Yhdyskuntajätteen  määrä / henkilö (kg)</a:t>
                </a:r>
              </a:p>
            </c:rich>
          </c:tx>
          <c:overlay val="0"/>
        </c:title>
        <c:numFmt formatCode="#,##0" sourceLinked="1"/>
        <c:majorTickMark val="out"/>
        <c:minorTickMark val="none"/>
        <c:tickLblPos val="nextTo"/>
        <c:crossAx val="2118630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Radio" firstButton="1" fmlaLink="$C$21" noThreeD="1"/>
</file>

<file path=xl/ctrlProps/ctrlProp10.xml><?xml version="1.0" encoding="utf-8"?>
<formControlPr xmlns="http://schemas.microsoft.com/office/spreadsheetml/2009/9/main" objectType="Radio" checked="Checked" noThreeD="1"/>
</file>

<file path=xl/ctrlProps/ctrlProp11.xml><?xml version="1.0" encoding="utf-8"?>
<formControlPr xmlns="http://schemas.microsoft.com/office/spreadsheetml/2009/9/main" objectType="Radio" firstButton="1" fmlaLink="$C$21" noThreeD="1"/>
</file>

<file path=xl/ctrlProps/ctrlProp12.xml><?xml version="1.0" encoding="utf-8"?>
<formControlPr xmlns="http://schemas.microsoft.com/office/spreadsheetml/2009/9/main" objectType="Radio" checked="Checked" noThreeD="1"/>
</file>

<file path=xl/ctrlProps/ctrlProp13.xml><?xml version="1.0" encoding="utf-8"?>
<formControlPr xmlns="http://schemas.microsoft.com/office/spreadsheetml/2009/9/main" objectType="Radio" firstButton="1" fmlaLink="$C$21" noThreeD="1"/>
</file>

<file path=xl/ctrlProps/ctrlProp14.xml><?xml version="1.0" encoding="utf-8"?>
<formControlPr xmlns="http://schemas.microsoft.com/office/spreadsheetml/2009/9/main" objectType="Radio" checked="Checked" noThreeD="1"/>
</file>

<file path=xl/ctrlProps/ctrlProp15.xml><?xml version="1.0" encoding="utf-8"?>
<formControlPr xmlns="http://schemas.microsoft.com/office/spreadsheetml/2009/9/main" objectType="Radio" firstButton="1" fmlaLink="$C$21" noThreeD="1"/>
</file>

<file path=xl/ctrlProps/ctrlProp16.xml><?xml version="1.0" encoding="utf-8"?>
<formControlPr xmlns="http://schemas.microsoft.com/office/spreadsheetml/2009/9/main" objectType="Radio" checked="Checked" noThreeD="1"/>
</file>

<file path=xl/ctrlProps/ctrlProp17.xml><?xml version="1.0" encoding="utf-8"?>
<formControlPr xmlns="http://schemas.microsoft.com/office/spreadsheetml/2009/9/main" objectType="Radio" firstButton="1" fmlaLink="$C$21" noThreeD="1"/>
</file>

<file path=xl/ctrlProps/ctrlProp18.xml><?xml version="1.0" encoding="utf-8"?>
<formControlPr xmlns="http://schemas.microsoft.com/office/spreadsheetml/2009/9/main" objectType="Radio" checked="Checked" noThreeD="1"/>
</file>

<file path=xl/ctrlProps/ctrlProp19.xml><?xml version="1.0" encoding="utf-8"?>
<formControlPr xmlns="http://schemas.microsoft.com/office/spreadsheetml/2009/9/main" objectType="Radio" firstButton="1" fmlaLink="$C$21" noThreeD="1"/>
</file>

<file path=xl/ctrlProps/ctrlProp2.xml><?xml version="1.0" encoding="utf-8"?>
<formControlPr xmlns="http://schemas.microsoft.com/office/spreadsheetml/2009/9/main" objectType="Radio" checked="Checked" noThreeD="1"/>
</file>

<file path=xl/ctrlProps/ctrlProp20.xml><?xml version="1.0" encoding="utf-8"?>
<formControlPr xmlns="http://schemas.microsoft.com/office/spreadsheetml/2009/9/main" objectType="Radio" checked="Checked" noThreeD="1"/>
</file>

<file path=xl/ctrlProps/ctrlProp21.xml><?xml version="1.0" encoding="utf-8"?>
<formControlPr xmlns="http://schemas.microsoft.com/office/spreadsheetml/2009/9/main" objectType="Radio" firstButton="1" fmlaLink="$C$21" noThreeD="1"/>
</file>

<file path=xl/ctrlProps/ctrlProp22.xml><?xml version="1.0" encoding="utf-8"?>
<formControlPr xmlns="http://schemas.microsoft.com/office/spreadsheetml/2009/9/main" objectType="Radio" checked="Checked" noThreeD="1"/>
</file>

<file path=xl/ctrlProps/ctrlProp23.xml><?xml version="1.0" encoding="utf-8"?>
<formControlPr xmlns="http://schemas.microsoft.com/office/spreadsheetml/2009/9/main" objectType="Radio" firstButton="1" fmlaLink="$C$21" noThreeD="1"/>
</file>

<file path=xl/ctrlProps/ctrlProp24.xml><?xml version="1.0" encoding="utf-8"?>
<formControlPr xmlns="http://schemas.microsoft.com/office/spreadsheetml/2009/9/main" objectType="Radio" checked="Checked" noThreeD="1"/>
</file>

<file path=xl/ctrlProps/ctrlProp3.xml><?xml version="1.0" encoding="utf-8"?>
<formControlPr xmlns="http://schemas.microsoft.com/office/spreadsheetml/2009/9/main" objectType="Radio" firstButton="1" fmlaLink="$C$21" noThreeD="1"/>
</file>

<file path=xl/ctrlProps/ctrlProp4.xml><?xml version="1.0" encoding="utf-8"?>
<formControlPr xmlns="http://schemas.microsoft.com/office/spreadsheetml/2009/9/main" objectType="Radio" checked="Checked" noThreeD="1"/>
</file>

<file path=xl/ctrlProps/ctrlProp5.xml><?xml version="1.0" encoding="utf-8"?>
<formControlPr xmlns="http://schemas.microsoft.com/office/spreadsheetml/2009/9/main" objectType="Radio" firstButton="1" fmlaLink="$C$21" noThreeD="1"/>
</file>

<file path=xl/ctrlProps/ctrlProp6.xml><?xml version="1.0" encoding="utf-8"?>
<formControlPr xmlns="http://schemas.microsoft.com/office/spreadsheetml/2009/9/main" objectType="Radio" checked="Checked" noThreeD="1"/>
</file>

<file path=xl/ctrlProps/ctrlProp7.xml><?xml version="1.0" encoding="utf-8"?>
<formControlPr xmlns="http://schemas.microsoft.com/office/spreadsheetml/2009/9/main" objectType="Radio" firstButton="1" fmlaLink="$C$21" noThreeD="1"/>
</file>

<file path=xl/ctrlProps/ctrlProp8.xml><?xml version="1.0" encoding="utf-8"?>
<formControlPr xmlns="http://schemas.microsoft.com/office/spreadsheetml/2009/9/main" objectType="Radio" checked="Checked" noThreeD="1"/>
</file>

<file path=xl/ctrlProps/ctrlProp9.xml><?xml version="1.0" encoding="utf-8"?>
<formControlPr xmlns="http://schemas.microsoft.com/office/spreadsheetml/2009/9/main" objectType="Radio" firstButton="1" fmlaLink="$C$2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jp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JPG"/><Relationship Id="rId9" Type="http://schemas.openxmlformats.org/officeDocument/2006/relationships/image" Target="../media/image9.PN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jpg"/><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13</xdr:col>
      <xdr:colOff>285751</xdr:colOff>
      <xdr:row>0</xdr:row>
      <xdr:rowOff>179917</xdr:rowOff>
    </xdr:from>
    <xdr:to>
      <xdr:col>18</xdr:col>
      <xdr:colOff>46568</xdr:colOff>
      <xdr:row>5</xdr:row>
      <xdr:rowOff>3447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6334" y="179917"/>
          <a:ext cx="2829983" cy="8501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1471084</xdr:colOff>
      <xdr:row>0</xdr:row>
      <xdr:rowOff>179917</xdr:rowOff>
    </xdr:from>
    <xdr:to>
      <xdr:col>6</xdr:col>
      <xdr:colOff>374650</xdr:colOff>
      <xdr:row>5</xdr:row>
      <xdr:rowOff>24613</xdr:rowOff>
    </xdr:to>
    <xdr:pic>
      <xdr:nvPicPr>
        <xdr:cNvPr id="2"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2834" y="179917"/>
          <a:ext cx="2826808" cy="85434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17</xdr:row>
          <xdr:rowOff>38100</xdr:rowOff>
        </xdr:from>
        <xdr:to>
          <xdr:col>2</xdr:col>
          <xdr:colOff>1066800</xdr:colOff>
          <xdr:row>18</xdr:row>
          <xdr:rowOff>66675</xdr:rowOff>
        </xdr:to>
        <xdr:sp macro="" textlink="">
          <xdr:nvSpPr>
            <xdr:cNvPr id="13313" name="Option Button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114300</xdr:rowOff>
        </xdr:from>
        <xdr:to>
          <xdr:col>2</xdr:col>
          <xdr:colOff>1038225</xdr:colOff>
          <xdr:row>19</xdr:row>
          <xdr:rowOff>142875</xdr:rowOff>
        </xdr:to>
        <xdr:sp macro="" textlink="">
          <xdr:nvSpPr>
            <xdr:cNvPr id="13314" name="Option Button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Ei</a:t>
              </a:r>
            </a:p>
          </xdr:txBody>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4</xdr:col>
      <xdr:colOff>1471084</xdr:colOff>
      <xdr:row>0</xdr:row>
      <xdr:rowOff>179917</xdr:rowOff>
    </xdr:from>
    <xdr:to>
      <xdr:col>6</xdr:col>
      <xdr:colOff>374650</xdr:colOff>
      <xdr:row>5</xdr:row>
      <xdr:rowOff>24613</xdr:rowOff>
    </xdr:to>
    <xdr:pic>
      <xdr:nvPicPr>
        <xdr:cNvPr id="2"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2834" y="179917"/>
          <a:ext cx="2826808" cy="85434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17</xdr:row>
          <xdr:rowOff>38100</xdr:rowOff>
        </xdr:from>
        <xdr:to>
          <xdr:col>2</xdr:col>
          <xdr:colOff>1066800</xdr:colOff>
          <xdr:row>18</xdr:row>
          <xdr:rowOff>66675</xdr:rowOff>
        </xdr:to>
        <xdr:sp macro="" textlink="">
          <xdr:nvSpPr>
            <xdr:cNvPr id="12289" name="Option Button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114300</xdr:rowOff>
        </xdr:from>
        <xdr:to>
          <xdr:col>2</xdr:col>
          <xdr:colOff>1038225</xdr:colOff>
          <xdr:row>19</xdr:row>
          <xdr:rowOff>142875</xdr:rowOff>
        </xdr:to>
        <xdr:sp macro="" textlink="">
          <xdr:nvSpPr>
            <xdr:cNvPr id="12290" name="Option Button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Ei</a:t>
              </a:r>
            </a:p>
          </xdr:txBody>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4</xdr:col>
      <xdr:colOff>1471084</xdr:colOff>
      <xdr:row>0</xdr:row>
      <xdr:rowOff>179917</xdr:rowOff>
    </xdr:from>
    <xdr:to>
      <xdr:col>6</xdr:col>
      <xdr:colOff>374650</xdr:colOff>
      <xdr:row>5</xdr:row>
      <xdr:rowOff>24613</xdr:rowOff>
    </xdr:to>
    <xdr:pic>
      <xdr:nvPicPr>
        <xdr:cNvPr id="2"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2834" y="179917"/>
          <a:ext cx="2826808" cy="85434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17</xdr:row>
          <xdr:rowOff>38100</xdr:rowOff>
        </xdr:from>
        <xdr:to>
          <xdr:col>2</xdr:col>
          <xdr:colOff>1066800</xdr:colOff>
          <xdr:row>18</xdr:row>
          <xdr:rowOff>66675</xdr:rowOff>
        </xdr:to>
        <xdr:sp macro="" textlink="">
          <xdr:nvSpPr>
            <xdr:cNvPr id="11265" name="Option Button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114300</xdr:rowOff>
        </xdr:from>
        <xdr:to>
          <xdr:col>2</xdr:col>
          <xdr:colOff>1038225</xdr:colOff>
          <xdr:row>19</xdr:row>
          <xdr:rowOff>142875</xdr:rowOff>
        </xdr:to>
        <xdr:sp macro="" textlink="">
          <xdr:nvSpPr>
            <xdr:cNvPr id="11266" name="Option Button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Ei</a:t>
              </a:r>
            </a:p>
          </xdr:txBody>
        </xdr:sp>
        <xdr:clientData fLock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4</xdr:col>
      <xdr:colOff>1471084</xdr:colOff>
      <xdr:row>0</xdr:row>
      <xdr:rowOff>179917</xdr:rowOff>
    </xdr:from>
    <xdr:to>
      <xdr:col>6</xdr:col>
      <xdr:colOff>374650</xdr:colOff>
      <xdr:row>5</xdr:row>
      <xdr:rowOff>24613</xdr:rowOff>
    </xdr:to>
    <xdr:pic>
      <xdr:nvPicPr>
        <xdr:cNvPr id="2"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2834" y="179917"/>
          <a:ext cx="2826808" cy="85434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17</xdr:row>
          <xdr:rowOff>38100</xdr:rowOff>
        </xdr:from>
        <xdr:to>
          <xdr:col>2</xdr:col>
          <xdr:colOff>1066800</xdr:colOff>
          <xdr:row>18</xdr:row>
          <xdr:rowOff>66675</xdr:rowOff>
        </xdr:to>
        <xdr:sp macro="" textlink="">
          <xdr:nvSpPr>
            <xdr:cNvPr id="10241" name="Option Button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114300</xdr:rowOff>
        </xdr:from>
        <xdr:to>
          <xdr:col>2</xdr:col>
          <xdr:colOff>1038225</xdr:colOff>
          <xdr:row>19</xdr:row>
          <xdr:rowOff>142875</xdr:rowOff>
        </xdr:to>
        <xdr:sp macro="" textlink="">
          <xdr:nvSpPr>
            <xdr:cNvPr id="10242" name="Option Button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Ei</a:t>
              </a:r>
            </a:p>
          </xdr:txBody>
        </xdr:sp>
        <xdr:clientData fLock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4</xdr:col>
      <xdr:colOff>1471084</xdr:colOff>
      <xdr:row>0</xdr:row>
      <xdr:rowOff>179917</xdr:rowOff>
    </xdr:from>
    <xdr:to>
      <xdr:col>6</xdr:col>
      <xdr:colOff>374650</xdr:colOff>
      <xdr:row>5</xdr:row>
      <xdr:rowOff>24613</xdr:rowOff>
    </xdr:to>
    <xdr:pic>
      <xdr:nvPicPr>
        <xdr:cNvPr id="2"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2834" y="179917"/>
          <a:ext cx="2826808" cy="85434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17</xdr:row>
          <xdr:rowOff>38100</xdr:rowOff>
        </xdr:from>
        <xdr:to>
          <xdr:col>2</xdr:col>
          <xdr:colOff>1066800</xdr:colOff>
          <xdr:row>18</xdr:row>
          <xdr:rowOff>66675</xdr:rowOff>
        </xdr:to>
        <xdr:sp macro="" textlink="">
          <xdr:nvSpPr>
            <xdr:cNvPr id="19457" name="Option Button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114300</xdr:rowOff>
        </xdr:from>
        <xdr:to>
          <xdr:col>2</xdr:col>
          <xdr:colOff>1038225</xdr:colOff>
          <xdr:row>19</xdr:row>
          <xdr:rowOff>142875</xdr:rowOff>
        </xdr:to>
        <xdr:sp macro="" textlink="">
          <xdr:nvSpPr>
            <xdr:cNvPr id="19458" name="Option Button 2" hidden="1">
              <a:extLst>
                <a:ext uri="{63B3BB69-23CF-44E3-9099-C40C66FF867C}">
                  <a14:compatExt spid="_x0000_s1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Ei</a:t>
              </a:r>
            </a:p>
          </xdr:txBody>
        </xdr:sp>
        <xdr:clientData fLocksWithSheet="0"/>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4</xdr:col>
      <xdr:colOff>1471084</xdr:colOff>
      <xdr:row>0</xdr:row>
      <xdr:rowOff>179917</xdr:rowOff>
    </xdr:from>
    <xdr:to>
      <xdr:col>6</xdr:col>
      <xdr:colOff>374650</xdr:colOff>
      <xdr:row>5</xdr:row>
      <xdr:rowOff>24613</xdr:rowOff>
    </xdr:to>
    <xdr:pic>
      <xdr:nvPicPr>
        <xdr:cNvPr id="2"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2834" y="179917"/>
          <a:ext cx="2826808" cy="85434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17</xdr:row>
          <xdr:rowOff>38100</xdr:rowOff>
        </xdr:from>
        <xdr:to>
          <xdr:col>2</xdr:col>
          <xdr:colOff>1066800</xdr:colOff>
          <xdr:row>18</xdr:row>
          <xdr:rowOff>66675</xdr:rowOff>
        </xdr:to>
        <xdr:sp macro="" textlink="">
          <xdr:nvSpPr>
            <xdr:cNvPr id="20481" name="Option Button 1" hidden="1">
              <a:extLst>
                <a:ext uri="{63B3BB69-23CF-44E3-9099-C40C66FF867C}">
                  <a14:compatExt spid="_x0000_s20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114300</xdr:rowOff>
        </xdr:from>
        <xdr:to>
          <xdr:col>2</xdr:col>
          <xdr:colOff>1038225</xdr:colOff>
          <xdr:row>19</xdr:row>
          <xdr:rowOff>142875</xdr:rowOff>
        </xdr:to>
        <xdr:sp macro="" textlink="">
          <xdr:nvSpPr>
            <xdr:cNvPr id="20482" name="Option Button 2" hidden="1">
              <a:extLst>
                <a:ext uri="{63B3BB69-23CF-44E3-9099-C40C66FF867C}">
                  <a14:compatExt spid="_x0000_s20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Ei</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13</xdr:col>
      <xdr:colOff>285751</xdr:colOff>
      <xdr:row>0</xdr:row>
      <xdr:rowOff>179917</xdr:rowOff>
    </xdr:from>
    <xdr:to>
      <xdr:col>18</xdr:col>
      <xdr:colOff>46568</xdr:colOff>
      <xdr:row>4</xdr:row>
      <xdr:rowOff>225697</xdr:rowOff>
    </xdr:to>
    <xdr:pic>
      <xdr:nvPicPr>
        <xdr:cNvPr id="2"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8601" y="179917"/>
          <a:ext cx="2808817" cy="843763"/>
        </a:xfrm>
        <a:prstGeom prst="rect">
          <a:avLst/>
        </a:prstGeom>
      </xdr:spPr>
    </xdr:pic>
    <xdr:clientData/>
  </xdr:twoCellAnchor>
  <xdr:twoCellAnchor editAs="oneCell">
    <xdr:from>
      <xdr:col>2</xdr:col>
      <xdr:colOff>190501</xdr:colOff>
      <xdr:row>18</xdr:row>
      <xdr:rowOff>95250</xdr:rowOff>
    </xdr:from>
    <xdr:to>
      <xdr:col>7</xdr:col>
      <xdr:colOff>486834</xdr:colOff>
      <xdr:row>32</xdr:row>
      <xdr:rowOff>84666</xdr:rowOff>
    </xdr:to>
    <xdr:pic>
      <xdr:nvPicPr>
        <xdr:cNvPr id="4" name="Kuva 31" descr="\\kk11\E1005655$\Documents\CircHubs\Laskentamalli yhdyskuntajätteet\Kuvakaappaukset mallista\TK.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1" y="3735917"/>
          <a:ext cx="3365500" cy="2508250"/>
        </a:xfrm>
        <a:prstGeom prst="rect">
          <a:avLst/>
        </a:prstGeom>
        <a:noFill/>
        <a:ln>
          <a:solidFill>
            <a:schemeClr val="accent4">
              <a:lumMod val="75000"/>
            </a:schemeClr>
          </a:solidFill>
        </a:ln>
      </xdr:spPr>
    </xdr:pic>
    <xdr:clientData/>
  </xdr:twoCellAnchor>
  <xdr:twoCellAnchor editAs="oneCell">
    <xdr:from>
      <xdr:col>2</xdr:col>
      <xdr:colOff>211666</xdr:colOff>
      <xdr:row>43</xdr:row>
      <xdr:rowOff>189018</xdr:rowOff>
    </xdr:from>
    <xdr:to>
      <xdr:col>8</xdr:col>
      <xdr:colOff>262466</xdr:colOff>
      <xdr:row>55</xdr:row>
      <xdr:rowOff>5926</xdr:rowOff>
    </xdr:to>
    <xdr:pic>
      <xdr:nvPicPr>
        <xdr:cNvPr id="5" name="Kuva 32"/>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068916" y="8592185"/>
          <a:ext cx="3733800" cy="1985433"/>
        </a:xfrm>
        <a:prstGeom prst="rect">
          <a:avLst/>
        </a:prstGeom>
        <a:noFill/>
        <a:ln>
          <a:solidFill>
            <a:schemeClr val="accent4">
              <a:lumMod val="75000"/>
            </a:schemeClr>
          </a:solidFill>
        </a:ln>
      </xdr:spPr>
    </xdr:pic>
    <xdr:clientData/>
  </xdr:twoCellAnchor>
  <xdr:twoCellAnchor editAs="oneCell">
    <xdr:from>
      <xdr:col>2</xdr:col>
      <xdr:colOff>296332</xdr:colOff>
      <xdr:row>63</xdr:row>
      <xdr:rowOff>27624</xdr:rowOff>
    </xdr:from>
    <xdr:to>
      <xdr:col>6</xdr:col>
      <xdr:colOff>424179</xdr:colOff>
      <xdr:row>66</xdr:row>
      <xdr:rowOff>49845</xdr:rowOff>
    </xdr:to>
    <xdr:pic>
      <xdr:nvPicPr>
        <xdr:cNvPr id="6" name="Kuva 33"/>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1153582" y="12240791"/>
          <a:ext cx="2583180" cy="561971"/>
        </a:xfrm>
        <a:prstGeom prst="rect">
          <a:avLst/>
        </a:prstGeom>
        <a:noFill/>
        <a:ln>
          <a:solidFill>
            <a:schemeClr val="accent4">
              <a:lumMod val="75000"/>
            </a:schemeClr>
          </a:solidFill>
        </a:ln>
      </xdr:spPr>
    </xdr:pic>
    <xdr:clientData/>
  </xdr:twoCellAnchor>
  <xdr:twoCellAnchor editAs="oneCell">
    <xdr:from>
      <xdr:col>2</xdr:col>
      <xdr:colOff>264584</xdr:colOff>
      <xdr:row>108</xdr:row>
      <xdr:rowOff>148167</xdr:rowOff>
    </xdr:from>
    <xdr:to>
      <xdr:col>7</xdr:col>
      <xdr:colOff>336127</xdr:colOff>
      <xdr:row>135</xdr:row>
      <xdr:rowOff>7832</xdr:rowOff>
    </xdr:to>
    <xdr:pic>
      <xdr:nvPicPr>
        <xdr:cNvPr id="9" name="Kuva 34" descr="\\kk11\E1005655$\Documents\CircHubs\Laskentamalli yhdyskuntajätteet\Kuvakaappaukset mallista\SER.PNG"/>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21834" y="20933834"/>
          <a:ext cx="3140710" cy="4717415"/>
        </a:xfrm>
        <a:prstGeom prst="rect">
          <a:avLst/>
        </a:prstGeom>
        <a:noFill/>
        <a:ln>
          <a:solidFill>
            <a:schemeClr val="accent4">
              <a:lumMod val="75000"/>
            </a:schemeClr>
          </a:solidFill>
        </a:ln>
      </xdr:spPr>
    </xdr:pic>
    <xdr:clientData/>
  </xdr:twoCellAnchor>
  <xdr:twoCellAnchor editAs="oneCell">
    <xdr:from>
      <xdr:col>2</xdr:col>
      <xdr:colOff>243416</xdr:colOff>
      <xdr:row>140</xdr:row>
      <xdr:rowOff>63498</xdr:rowOff>
    </xdr:from>
    <xdr:to>
      <xdr:col>8</xdr:col>
      <xdr:colOff>243416</xdr:colOff>
      <xdr:row>149</xdr:row>
      <xdr:rowOff>19048</xdr:rowOff>
    </xdr:to>
    <xdr:pic>
      <xdr:nvPicPr>
        <xdr:cNvPr id="10" name="Kuva 35" descr="\\kk11\E1005655$\Documents\CircHubs\Laskentamalli yhdyskuntajätteet\Kuvakaappaukset mallista\SER_tulos.PNG"/>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00666" y="26945165"/>
          <a:ext cx="3683000" cy="1574800"/>
        </a:xfrm>
        <a:prstGeom prst="rect">
          <a:avLst/>
        </a:prstGeom>
        <a:noFill/>
        <a:ln>
          <a:solidFill>
            <a:schemeClr val="accent4">
              <a:lumMod val="75000"/>
            </a:schemeClr>
          </a:solidFill>
        </a:ln>
      </xdr:spPr>
    </xdr:pic>
    <xdr:clientData/>
  </xdr:twoCellAnchor>
  <xdr:twoCellAnchor editAs="oneCell">
    <xdr:from>
      <xdr:col>2</xdr:col>
      <xdr:colOff>391582</xdr:colOff>
      <xdr:row>280</xdr:row>
      <xdr:rowOff>74083</xdr:rowOff>
    </xdr:from>
    <xdr:to>
      <xdr:col>12</xdr:col>
      <xdr:colOff>454024</xdr:colOff>
      <xdr:row>303</xdr:row>
      <xdr:rowOff>117475</xdr:rowOff>
    </xdr:to>
    <xdr:pic>
      <xdr:nvPicPr>
        <xdr:cNvPr id="21" name="Picture 20"/>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248832" y="58388250"/>
          <a:ext cx="6200775" cy="4181475"/>
        </a:xfrm>
        <a:prstGeom prst="rect">
          <a:avLst/>
        </a:prstGeom>
      </xdr:spPr>
    </xdr:pic>
    <xdr:clientData/>
  </xdr:twoCellAnchor>
  <xdr:twoCellAnchor editAs="oneCell">
    <xdr:from>
      <xdr:col>2</xdr:col>
      <xdr:colOff>84666</xdr:colOff>
      <xdr:row>162</xdr:row>
      <xdr:rowOff>190497</xdr:rowOff>
    </xdr:from>
    <xdr:to>
      <xdr:col>9</xdr:col>
      <xdr:colOff>165523</xdr:colOff>
      <xdr:row>171</xdr:row>
      <xdr:rowOff>53972</xdr:rowOff>
    </xdr:to>
    <xdr:pic>
      <xdr:nvPicPr>
        <xdr:cNvPr id="27" name="Kuva 17"/>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bwMode="auto">
        <a:xfrm>
          <a:off x="941916" y="31263164"/>
          <a:ext cx="4377690" cy="1492250"/>
        </a:xfrm>
        <a:prstGeom prst="rect">
          <a:avLst/>
        </a:prstGeom>
        <a:noFill/>
        <a:ln>
          <a:solidFill>
            <a:schemeClr val="accent4">
              <a:lumMod val="75000"/>
            </a:schemeClr>
          </a:solidFill>
        </a:ln>
      </xdr:spPr>
    </xdr:pic>
    <xdr:clientData/>
  </xdr:twoCellAnchor>
  <xdr:twoCellAnchor editAs="oneCell">
    <xdr:from>
      <xdr:col>2</xdr:col>
      <xdr:colOff>360891</xdr:colOff>
      <xdr:row>67</xdr:row>
      <xdr:rowOff>74083</xdr:rowOff>
    </xdr:from>
    <xdr:to>
      <xdr:col>6</xdr:col>
      <xdr:colOff>315383</xdr:colOff>
      <xdr:row>82</xdr:row>
      <xdr:rowOff>131895</xdr:rowOff>
    </xdr:to>
    <xdr:pic>
      <xdr:nvPicPr>
        <xdr:cNvPr id="19" name="Kuva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18141" y="12774083"/>
          <a:ext cx="2409825" cy="2756562"/>
        </a:xfrm>
        <a:prstGeom prst="rect">
          <a:avLst/>
        </a:prstGeom>
        <a:effectLst>
          <a:outerShdw blurRad="63500" dist="38100" dir="5400000" algn="ctr" rotWithShape="0">
            <a:srgbClr val="000000">
              <a:alpha val="43137"/>
            </a:srgbClr>
          </a:outerShdw>
        </a:effectLst>
      </xdr:spPr>
    </xdr:pic>
    <xdr:clientData/>
  </xdr:twoCellAnchor>
  <xdr:twoCellAnchor editAs="oneCell">
    <xdr:from>
      <xdr:col>6</xdr:col>
      <xdr:colOff>432858</xdr:colOff>
      <xdr:row>67</xdr:row>
      <xdr:rowOff>9524</xdr:rowOff>
    </xdr:from>
    <xdr:to>
      <xdr:col>13</xdr:col>
      <xdr:colOff>118030</xdr:colOff>
      <xdr:row>71</xdr:row>
      <xdr:rowOff>175806</xdr:rowOff>
    </xdr:to>
    <xdr:pic>
      <xdr:nvPicPr>
        <xdr:cNvPr id="20" name="Kuva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745441" y="12709524"/>
          <a:ext cx="3982006" cy="885949"/>
        </a:xfrm>
        <a:prstGeom prst="rect">
          <a:avLst/>
        </a:prstGeom>
        <a:effectLst>
          <a:outerShdw blurRad="63500" dist="38100" dir="5400000" algn="ctr" rotWithShape="0">
            <a:srgbClr val="000000">
              <a:alpha val="43137"/>
            </a:srgbClr>
          </a:outerShdw>
        </a:effectLst>
      </xdr:spPr>
    </xdr:pic>
    <xdr:clientData/>
  </xdr:twoCellAnchor>
  <xdr:twoCellAnchor editAs="oneCell">
    <xdr:from>
      <xdr:col>2</xdr:col>
      <xdr:colOff>382058</xdr:colOff>
      <xdr:row>98</xdr:row>
      <xdr:rowOff>58717</xdr:rowOff>
    </xdr:from>
    <xdr:to>
      <xdr:col>13</xdr:col>
      <xdr:colOff>506941</xdr:colOff>
      <xdr:row>102</xdr:row>
      <xdr:rowOff>64703</xdr:rowOff>
    </xdr:to>
    <xdr:pic>
      <xdr:nvPicPr>
        <xdr:cNvPr id="22" name="Kuva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39308" y="18336134"/>
          <a:ext cx="6877050" cy="725652"/>
        </a:xfrm>
        <a:prstGeom prst="rect">
          <a:avLst/>
        </a:prstGeom>
        <a:effectLst>
          <a:outerShdw blurRad="63500" dist="38100" dir="5400000" algn="ctr" rotWithShape="0">
            <a:srgbClr val="000000">
              <a:alpha val="40000"/>
            </a:srgbClr>
          </a:outerShdw>
        </a:effectLst>
      </xdr:spPr>
    </xdr:pic>
    <xdr:clientData/>
  </xdr:twoCellAnchor>
  <xdr:twoCellAnchor editAs="oneCell">
    <xdr:from>
      <xdr:col>2</xdr:col>
      <xdr:colOff>458258</xdr:colOff>
      <xdr:row>175</xdr:row>
      <xdr:rowOff>114042</xdr:rowOff>
    </xdr:from>
    <xdr:to>
      <xdr:col>14</xdr:col>
      <xdr:colOff>407458</xdr:colOff>
      <xdr:row>179</xdr:row>
      <xdr:rowOff>13862</xdr:rowOff>
    </xdr:to>
    <xdr:pic>
      <xdr:nvPicPr>
        <xdr:cNvPr id="23" name="Kuva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315508" y="32446125"/>
          <a:ext cx="7315200" cy="619487"/>
        </a:xfrm>
        <a:prstGeom prst="rect">
          <a:avLst/>
        </a:prstGeom>
        <a:effectLst>
          <a:outerShdw blurRad="63500" dist="38100" dir="5400000" algn="ctr" rotWithShape="0">
            <a:srgbClr val="000000">
              <a:alpha val="40000"/>
            </a:srgbClr>
          </a:outerShdw>
        </a:effectLst>
      </xdr:spPr>
    </xdr:pic>
    <xdr:clientData/>
  </xdr:twoCellAnchor>
  <xdr:twoCellAnchor editAs="oneCell">
    <xdr:from>
      <xdr:col>2</xdr:col>
      <xdr:colOff>448734</xdr:colOff>
      <xdr:row>181</xdr:row>
      <xdr:rowOff>74619</xdr:rowOff>
    </xdr:from>
    <xdr:to>
      <xdr:col>13</xdr:col>
      <xdr:colOff>78317</xdr:colOff>
      <xdr:row>192</xdr:row>
      <xdr:rowOff>52264</xdr:rowOff>
    </xdr:to>
    <xdr:pic>
      <xdr:nvPicPr>
        <xdr:cNvPr id="24" name="Kuva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305984" y="33486202"/>
          <a:ext cx="6381750" cy="1956729"/>
        </a:xfrm>
        <a:prstGeom prst="rect">
          <a:avLst/>
        </a:prstGeom>
        <a:effectLst>
          <a:outerShdw blurRad="63500" dist="38100" dir="5400000" algn="ctr" rotWithShape="0">
            <a:srgbClr val="000000">
              <a:alpha val="40000"/>
            </a:srgbClr>
          </a:outerShdw>
        </a:effectLst>
      </xdr:spPr>
    </xdr:pic>
    <xdr:clientData/>
  </xdr:twoCellAnchor>
  <xdr:twoCellAnchor editAs="oneCell">
    <xdr:from>
      <xdr:col>2</xdr:col>
      <xdr:colOff>397933</xdr:colOff>
      <xdr:row>197</xdr:row>
      <xdr:rowOff>134979</xdr:rowOff>
    </xdr:from>
    <xdr:to>
      <xdr:col>10</xdr:col>
      <xdr:colOff>602192</xdr:colOff>
      <xdr:row>210</xdr:row>
      <xdr:rowOff>163032</xdr:rowOff>
    </xdr:to>
    <xdr:pic>
      <xdr:nvPicPr>
        <xdr:cNvPr id="28" name="Kuva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255183" y="36626312"/>
          <a:ext cx="5114926" cy="2366970"/>
        </a:xfrm>
        <a:prstGeom prst="rect">
          <a:avLst/>
        </a:prstGeom>
        <a:effectLst>
          <a:outerShdw blurRad="63500" dist="38100" dir="5400000" algn="ctr" rotWithShape="0">
            <a:srgbClr val="000000">
              <a:alpha val="40000"/>
            </a:srgbClr>
          </a:outerShdw>
        </a:effectLst>
      </xdr:spPr>
    </xdr:pic>
    <xdr:clientData/>
  </xdr:twoCellAnchor>
  <xdr:twoCellAnchor editAs="oneCell">
    <xdr:from>
      <xdr:col>2</xdr:col>
      <xdr:colOff>539751</xdr:colOff>
      <xdr:row>228</xdr:row>
      <xdr:rowOff>15552</xdr:rowOff>
    </xdr:from>
    <xdr:to>
      <xdr:col>12</xdr:col>
      <xdr:colOff>306917</xdr:colOff>
      <xdr:row>235</xdr:row>
      <xdr:rowOff>74379</xdr:rowOff>
    </xdr:to>
    <xdr:pic>
      <xdr:nvPicPr>
        <xdr:cNvPr id="29" name="Kuva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397001" y="42084302"/>
          <a:ext cx="5905499" cy="1318244"/>
        </a:xfrm>
        <a:prstGeom prst="rect">
          <a:avLst/>
        </a:prstGeom>
        <a:effectLst>
          <a:outerShdw blurRad="63500" dist="38100" dir="5400000" algn="ctr" rotWithShape="0">
            <a:srgbClr val="000000">
              <a:alpha val="40000"/>
            </a:srgbClr>
          </a:outerShdw>
        </a:effectLst>
      </xdr:spPr>
    </xdr:pic>
    <xdr:clientData/>
  </xdr:twoCellAnchor>
  <xdr:twoCellAnchor editAs="oneCell">
    <xdr:from>
      <xdr:col>2</xdr:col>
      <xdr:colOff>514350</xdr:colOff>
      <xdr:row>240</xdr:row>
      <xdr:rowOff>72218</xdr:rowOff>
    </xdr:from>
    <xdr:to>
      <xdr:col>14</xdr:col>
      <xdr:colOff>82550</xdr:colOff>
      <xdr:row>242</xdr:row>
      <xdr:rowOff>84737</xdr:rowOff>
    </xdr:to>
    <xdr:pic>
      <xdr:nvPicPr>
        <xdr:cNvPr id="30" name="Kuva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371600" y="44299968"/>
          <a:ext cx="6934200" cy="372352"/>
        </a:xfrm>
        <a:prstGeom prst="rect">
          <a:avLst/>
        </a:prstGeom>
        <a:effectLst>
          <a:outerShdw blurRad="63500" dist="38100" dir="5400000" algn="ctr" rotWithShape="0">
            <a:srgbClr val="000000">
              <a:alpha val="40000"/>
            </a:srgbClr>
          </a:outerShdw>
        </a:effectLst>
      </xdr:spPr>
    </xdr:pic>
    <xdr:clientData/>
  </xdr:twoCellAnchor>
  <xdr:twoCellAnchor editAs="oneCell">
    <xdr:from>
      <xdr:col>2</xdr:col>
      <xdr:colOff>469899</xdr:colOff>
      <xdr:row>251</xdr:row>
      <xdr:rowOff>10841</xdr:rowOff>
    </xdr:from>
    <xdr:to>
      <xdr:col>13</xdr:col>
      <xdr:colOff>259372</xdr:colOff>
      <xdr:row>259</xdr:row>
      <xdr:rowOff>13757</xdr:rowOff>
    </xdr:to>
    <xdr:pic>
      <xdr:nvPicPr>
        <xdr:cNvPr id="31" name="Kuva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327149" y="46217674"/>
          <a:ext cx="6541640" cy="1442250"/>
        </a:xfrm>
        <a:prstGeom prst="rect">
          <a:avLst/>
        </a:prstGeom>
        <a:effectLst>
          <a:outerShdw blurRad="63500" dist="38100" dir="5400000" algn="ctr" rotWithShape="0">
            <a:srgbClr val="000000">
              <a:alpha val="40000"/>
            </a:srgbClr>
          </a:outerShdw>
        </a:effectLst>
      </xdr:spPr>
    </xdr:pic>
    <xdr:clientData/>
  </xdr:twoCellAnchor>
  <xdr:twoCellAnchor editAs="oneCell">
    <xdr:from>
      <xdr:col>2</xdr:col>
      <xdr:colOff>341841</xdr:colOff>
      <xdr:row>265</xdr:row>
      <xdr:rowOff>63721</xdr:rowOff>
    </xdr:from>
    <xdr:to>
      <xdr:col>13</xdr:col>
      <xdr:colOff>285749</xdr:colOff>
      <xdr:row>277</xdr:row>
      <xdr:rowOff>170909</xdr:rowOff>
    </xdr:to>
    <xdr:pic>
      <xdr:nvPicPr>
        <xdr:cNvPr id="32" name="Kuva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199091" y="48990471"/>
          <a:ext cx="6696075" cy="2266188"/>
        </a:xfrm>
        <a:prstGeom prst="rect">
          <a:avLst/>
        </a:prstGeom>
        <a:effectLst>
          <a:outerShdw blurRad="63500" dist="38100" dir="5400000" algn="ctr" rotWithShape="0">
            <a:srgbClr val="000000">
              <a:alpha val="40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174625</xdr:colOff>
      <xdr:row>60</xdr:row>
      <xdr:rowOff>84664</xdr:rowOff>
    </xdr:from>
    <xdr:to>
      <xdr:col>6</xdr:col>
      <xdr:colOff>127000</xdr:colOff>
      <xdr:row>77</xdr:row>
      <xdr:rowOff>126999</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148166</xdr:colOff>
      <xdr:row>42</xdr:row>
      <xdr:rowOff>189440</xdr:rowOff>
    </xdr:from>
    <xdr:to>
      <xdr:col>4</xdr:col>
      <xdr:colOff>1738314</xdr:colOff>
      <xdr:row>57</xdr:row>
      <xdr:rowOff>130969</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2497667</xdr:colOff>
      <xdr:row>42</xdr:row>
      <xdr:rowOff>157692</xdr:rowOff>
    </xdr:from>
    <xdr:to>
      <xdr:col>8</xdr:col>
      <xdr:colOff>452438</xdr:colOff>
      <xdr:row>58</xdr:row>
      <xdr:rowOff>11907</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1153583</xdr:colOff>
      <xdr:row>42</xdr:row>
      <xdr:rowOff>125940</xdr:rowOff>
    </xdr:from>
    <xdr:to>
      <xdr:col>14</xdr:col>
      <xdr:colOff>107156</xdr:colOff>
      <xdr:row>58</xdr:row>
      <xdr:rowOff>71437</xdr:rowOff>
    </xdr:to>
    <xdr:graphicFrame macro="">
      <xdr:nvGraphicFramePr>
        <xdr:cNvPr id="7" name="Chart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411692</xdr:colOff>
      <xdr:row>60</xdr:row>
      <xdr:rowOff>95248</xdr:rowOff>
    </xdr:from>
    <xdr:to>
      <xdr:col>11</xdr:col>
      <xdr:colOff>476250</xdr:colOff>
      <xdr:row>77</xdr:row>
      <xdr:rowOff>148165</xdr:rowOff>
    </xdr:to>
    <xdr:graphicFrame macro="">
      <xdr:nvGraphicFramePr>
        <xdr:cNvPr id="8" name="Chart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xdr:col>
      <xdr:colOff>95250</xdr:colOff>
      <xdr:row>0</xdr:row>
      <xdr:rowOff>169334</xdr:rowOff>
    </xdr:from>
    <xdr:to>
      <xdr:col>8</xdr:col>
      <xdr:colOff>110067</xdr:colOff>
      <xdr:row>4</xdr:row>
      <xdr:rowOff>172780</xdr:rowOff>
    </xdr:to>
    <xdr:pic>
      <xdr:nvPicPr>
        <xdr:cNvPr id="15" name="Picture 14">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895167" y="169334"/>
          <a:ext cx="2829983" cy="850113"/>
        </a:xfrm>
        <a:prstGeom prst="rect">
          <a:avLst/>
        </a:prstGeom>
      </xdr:spPr>
    </xdr:pic>
    <xdr:clientData/>
  </xdr:twoCellAnchor>
  <xdr:twoCellAnchor>
    <xdr:from>
      <xdr:col>1</xdr:col>
      <xdr:colOff>452436</xdr:colOff>
      <xdr:row>78</xdr:row>
      <xdr:rowOff>86915</xdr:rowOff>
    </xdr:from>
    <xdr:to>
      <xdr:col>8</xdr:col>
      <xdr:colOff>309562</xdr:colOff>
      <xdr:row>106</xdr:row>
      <xdr:rowOff>35718</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1471084</xdr:colOff>
      <xdr:row>0</xdr:row>
      <xdr:rowOff>179917</xdr:rowOff>
    </xdr:from>
    <xdr:to>
      <xdr:col>6</xdr:col>
      <xdr:colOff>374650</xdr:colOff>
      <xdr:row>5</xdr:row>
      <xdr:rowOff>24613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26917" y="179917"/>
          <a:ext cx="2829983" cy="85011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17</xdr:row>
          <xdr:rowOff>38100</xdr:rowOff>
        </xdr:from>
        <xdr:to>
          <xdr:col>2</xdr:col>
          <xdr:colOff>1066800</xdr:colOff>
          <xdr:row>18</xdr:row>
          <xdr:rowOff>66675</xdr:rowOff>
        </xdr:to>
        <xdr:sp macro="" textlink="">
          <xdr:nvSpPr>
            <xdr:cNvPr id="2068" name="Option Button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114300</xdr:rowOff>
        </xdr:from>
        <xdr:to>
          <xdr:col>2</xdr:col>
          <xdr:colOff>1038225</xdr:colOff>
          <xdr:row>19</xdr:row>
          <xdr:rowOff>142875</xdr:rowOff>
        </xdr:to>
        <xdr:sp macro="" textlink="">
          <xdr:nvSpPr>
            <xdr:cNvPr id="2069" name="Option Button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Ei</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1471084</xdr:colOff>
      <xdr:row>0</xdr:row>
      <xdr:rowOff>179917</xdr:rowOff>
    </xdr:from>
    <xdr:to>
      <xdr:col>6</xdr:col>
      <xdr:colOff>374650</xdr:colOff>
      <xdr:row>5</xdr:row>
      <xdr:rowOff>24613</xdr:rowOff>
    </xdr:to>
    <xdr:pic>
      <xdr:nvPicPr>
        <xdr:cNvPr id="2"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2834" y="179917"/>
          <a:ext cx="2826808" cy="85434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17</xdr:row>
          <xdr:rowOff>38100</xdr:rowOff>
        </xdr:from>
        <xdr:to>
          <xdr:col>2</xdr:col>
          <xdr:colOff>1066800</xdr:colOff>
          <xdr:row>18</xdr:row>
          <xdr:rowOff>66675</xdr:rowOff>
        </xdr:to>
        <xdr:sp macro="" textlink="">
          <xdr:nvSpPr>
            <xdr:cNvPr id="18433" name="Option Button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114300</xdr:rowOff>
        </xdr:from>
        <xdr:to>
          <xdr:col>2</xdr:col>
          <xdr:colOff>1038225</xdr:colOff>
          <xdr:row>19</xdr:row>
          <xdr:rowOff>142875</xdr:rowOff>
        </xdr:to>
        <xdr:sp macro="" textlink="">
          <xdr:nvSpPr>
            <xdr:cNvPr id="18434" name="Option Button 2"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Ei</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4</xdr:col>
      <xdr:colOff>1471084</xdr:colOff>
      <xdr:row>0</xdr:row>
      <xdr:rowOff>179917</xdr:rowOff>
    </xdr:from>
    <xdr:to>
      <xdr:col>6</xdr:col>
      <xdr:colOff>374650</xdr:colOff>
      <xdr:row>5</xdr:row>
      <xdr:rowOff>24613</xdr:rowOff>
    </xdr:to>
    <xdr:pic>
      <xdr:nvPicPr>
        <xdr:cNvPr id="2"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2834" y="179917"/>
          <a:ext cx="2826808" cy="85434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17</xdr:row>
          <xdr:rowOff>38100</xdr:rowOff>
        </xdr:from>
        <xdr:to>
          <xdr:col>2</xdr:col>
          <xdr:colOff>1066800</xdr:colOff>
          <xdr:row>18</xdr:row>
          <xdr:rowOff>66675</xdr:rowOff>
        </xdr:to>
        <xdr:sp macro="" textlink="">
          <xdr:nvSpPr>
            <xdr:cNvPr id="17409" name="Option Button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114300</xdr:rowOff>
        </xdr:from>
        <xdr:to>
          <xdr:col>2</xdr:col>
          <xdr:colOff>1038225</xdr:colOff>
          <xdr:row>19</xdr:row>
          <xdr:rowOff>142875</xdr:rowOff>
        </xdr:to>
        <xdr:sp macro="" textlink="">
          <xdr:nvSpPr>
            <xdr:cNvPr id="17410" name="Option Button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Ei</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4</xdr:col>
      <xdr:colOff>1471084</xdr:colOff>
      <xdr:row>0</xdr:row>
      <xdr:rowOff>179917</xdr:rowOff>
    </xdr:from>
    <xdr:to>
      <xdr:col>6</xdr:col>
      <xdr:colOff>374650</xdr:colOff>
      <xdr:row>5</xdr:row>
      <xdr:rowOff>24613</xdr:rowOff>
    </xdr:to>
    <xdr:pic>
      <xdr:nvPicPr>
        <xdr:cNvPr id="2"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2834" y="179917"/>
          <a:ext cx="2826808" cy="85434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17</xdr:row>
          <xdr:rowOff>38100</xdr:rowOff>
        </xdr:from>
        <xdr:to>
          <xdr:col>2</xdr:col>
          <xdr:colOff>1066800</xdr:colOff>
          <xdr:row>18</xdr:row>
          <xdr:rowOff>66675</xdr:rowOff>
        </xdr:to>
        <xdr:sp macro="" textlink="">
          <xdr:nvSpPr>
            <xdr:cNvPr id="16385" name="Option Button 1" hidden="1">
              <a:extLst>
                <a:ext uri="{63B3BB69-23CF-44E3-9099-C40C66FF867C}">
                  <a14:compatExt spid="_x0000_s16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114300</xdr:rowOff>
        </xdr:from>
        <xdr:to>
          <xdr:col>2</xdr:col>
          <xdr:colOff>1038225</xdr:colOff>
          <xdr:row>19</xdr:row>
          <xdr:rowOff>142875</xdr:rowOff>
        </xdr:to>
        <xdr:sp macro="" textlink="">
          <xdr:nvSpPr>
            <xdr:cNvPr id="16386" name="Option Button 2" hidden="1">
              <a:extLst>
                <a:ext uri="{63B3BB69-23CF-44E3-9099-C40C66FF867C}">
                  <a14:compatExt spid="_x0000_s1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Ei</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4</xdr:col>
      <xdr:colOff>1471084</xdr:colOff>
      <xdr:row>0</xdr:row>
      <xdr:rowOff>179917</xdr:rowOff>
    </xdr:from>
    <xdr:to>
      <xdr:col>6</xdr:col>
      <xdr:colOff>374650</xdr:colOff>
      <xdr:row>5</xdr:row>
      <xdr:rowOff>24613</xdr:rowOff>
    </xdr:to>
    <xdr:pic>
      <xdr:nvPicPr>
        <xdr:cNvPr id="2"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2834" y="179917"/>
          <a:ext cx="2826808" cy="85434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17</xdr:row>
          <xdr:rowOff>38100</xdr:rowOff>
        </xdr:from>
        <xdr:to>
          <xdr:col>2</xdr:col>
          <xdr:colOff>1066800</xdr:colOff>
          <xdr:row>18</xdr:row>
          <xdr:rowOff>66675</xdr:rowOff>
        </xdr:to>
        <xdr:sp macro="" textlink="">
          <xdr:nvSpPr>
            <xdr:cNvPr id="15361" name="Option Button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114300</xdr:rowOff>
        </xdr:from>
        <xdr:to>
          <xdr:col>2</xdr:col>
          <xdr:colOff>1038225</xdr:colOff>
          <xdr:row>19</xdr:row>
          <xdr:rowOff>142875</xdr:rowOff>
        </xdr:to>
        <xdr:sp macro="" textlink="">
          <xdr:nvSpPr>
            <xdr:cNvPr id="15362" name="Option Button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Ei</a:t>
              </a:r>
            </a:p>
          </xdr:txBody>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4</xdr:col>
      <xdr:colOff>1471084</xdr:colOff>
      <xdr:row>0</xdr:row>
      <xdr:rowOff>179917</xdr:rowOff>
    </xdr:from>
    <xdr:to>
      <xdr:col>6</xdr:col>
      <xdr:colOff>374650</xdr:colOff>
      <xdr:row>5</xdr:row>
      <xdr:rowOff>24613</xdr:rowOff>
    </xdr:to>
    <xdr:pic>
      <xdr:nvPicPr>
        <xdr:cNvPr id="2"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2834" y="179917"/>
          <a:ext cx="2826808" cy="85434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17</xdr:row>
          <xdr:rowOff>38100</xdr:rowOff>
        </xdr:from>
        <xdr:to>
          <xdr:col>2</xdr:col>
          <xdr:colOff>1066800</xdr:colOff>
          <xdr:row>18</xdr:row>
          <xdr:rowOff>66675</xdr:rowOff>
        </xdr:to>
        <xdr:sp macro="" textlink="">
          <xdr:nvSpPr>
            <xdr:cNvPr id="14337" name="Option Button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114300</xdr:rowOff>
        </xdr:from>
        <xdr:to>
          <xdr:col>2</xdr:col>
          <xdr:colOff>1038225</xdr:colOff>
          <xdr:row>19</xdr:row>
          <xdr:rowOff>142875</xdr:rowOff>
        </xdr:to>
        <xdr:sp macro="" textlink="">
          <xdr:nvSpPr>
            <xdr:cNvPr id="14338" name="Option Button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Ei</a:t>
              </a:r>
            </a:p>
          </xdr:txBody>
        </xdr:sp>
        <xdr:clientData fLocksWithSheet="0"/>
      </xdr:twoCellAnchor>
    </mc:Choice>
    <mc:Fallback/>
  </mc:AlternateContent>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hyperlink" Target="http://www.ymparisto.fi/fi-FI/Kartat_ja_tilastot/Jatetilastot/Tuottajavastuun_tilastot/Akku_ja_paristotilastot" TargetMode="External"/><Relationship Id="rId7" Type="http://schemas.openxmlformats.org/officeDocument/2006/relationships/ctrlProp" Target="../ctrlProps/ctrlProp13.xml"/><Relationship Id="rId2" Type="http://schemas.openxmlformats.org/officeDocument/2006/relationships/hyperlink" Target="http://www.ymparisto.fi/fi-FI/Kartat_ja_tilastot/Jatetilastot/Tuottajavastuun_tilastot/Kerayspaperitilastot" TargetMode="External"/><Relationship Id="rId1" Type="http://schemas.openxmlformats.org/officeDocument/2006/relationships/hyperlink" Target="http://www.ymparisto.fi/fi-FI/Kartat_ja_tilastot/Jatetilastot/Tuottajavastuun_tilastot/Sahko_ja_elektroniikkalaitetilastot" TargetMode="External"/><Relationship Id="rId6" Type="http://schemas.openxmlformats.org/officeDocument/2006/relationships/vmlDrawing" Target="../drawings/vmlDrawing7.vml"/><Relationship Id="rId5" Type="http://schemas.openxmlformats.org/officeDocument/2006/relationships/drawing" Target="../drawings/drawing10.xml"/><Relationship Id="rId4" Type="http://schemas.openxmlformats.org/officeDocument/2006/relationships/printerSettings" Target="../printerSettings/printerSettings10.bin"/><Relationship Id="rId9"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hyperlink" Target="http://www.ymparisto.fi/fi-FI/Kartat_ja_tilastot/Jatetilastot/Tuottajavastuun_tilastot/Akku_ja_paristotilastot" TargetMode="External"/><Relationship Id="rId7" Type="http://schemas.openxmlformats.org/officeDocument/2006/relationships/ctrlProp" Target="../ctrlProps/ctrlProp15.xml"/><Relationship Id="rId2" Type="http://schemas.openxmlformats.org/officeDocument/2006/relationships/hyperlink" Target="http://www.ymparisto.fi/fi-FI/Kartat_ja_tilastot/Jatetilastot/Tuottajavastuun_tilastot/Kerayspaperitilastot" TargetMode="External"/><Relationship Id="rId1" Type="http://schemas.openxmlformats.org/officeDocument/2006/relationships/hyperlink" Target="http://www.ymparisto.fi/fi-FI/Kartat_ja_tilastot/Jatetilastot/Tuottajavastuun_tilastot/Sahko_ja_elektroniikkalaitetilastot" TargetMode="External"/><Relationship Id="rId6" Type="http://schemas.openxmlformats.org/officeDocument/2006/relationships/vmlDrawing" Target="../drawings/vmlDrawing8.vml"/><Relationship Id="rId5" Type="http://schemas.openxmlformats.org/officeDocument/2006/relationships/drawing" Target="../drawings/drawing11.xml"/><Relationship Id="rId4" Type="http://schemas.openxmlformats.org/officeDocument/2006/relationships/printerSettings" Target="../printerSettings/printerSettings11.bin"/><Relationship Id="rId9"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hyperlink" Target="http://www.ymparisto.fi/fi-FI/Kartat_ja_tilastot/Jatetilastot/Tuottajavastuun_tilastot/Akku_ja_paristotilastot" TargetMode="External"/><Relationship Id="rId7" Type="http://schemas.openxmlformats.org/officeDocument/2006/relationships/ctrlProp" Target="../ctrlProps/ctrlProp17.xml"/><Relationship Id="rId2" Type="http://schemas.openxmlformats.org/officeDocument/2006/relationships/hyperlink" Target="http://www.ymparisto.fi/fi-FI/Kartat_ja_tilastot/Jatetilastot/Tuottajavastuun_tilastot/Kerayspaperitilastot" TargetMode="External"/><Relationship Id="rId1" Type="http://schemas.openxmlformats.org/officeDocument/2006/relationships/hyperlink" Target="http://www.ymparisto.fi/fi-FI/Kartat_ja_tilastot/Jatetilastot/Tuottajavastuun_tilastot/Sahko_ja_elektroniikkalaitetilastot" TargetMode="External"/><Relationship Id="rId6" Type="http://schemas.openxmlformats.org/officeDocument/2006/relationships/vmlDrawing" Target="../drawings/vmlDrawing9.vml"/><Relationship Id="rId5" Type="http://schemas.openxmlformats.org/officeDocument/2006/relationships/drawing" Target="../drawings/drawing12.xml"/><Relationship Id="rId4" Type="http://schemas.openxmlformats.org/officeDocument/2006/relationships/printerSettings" Target="../printerSettings/printerSettings12.bin"/><Relationship Id="rId9"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hyperlink" Target="http://www.ymparisto.fi/fi-FI/Kartat_ja_tilastot/Jatetilastot/Tuottajavastuun_tilastot/Akku_ja_paristotilastot" TargetMode="External"/><Relationship Id="rId7" Type="http://schemas.openxmlformats.org/officeDocument/2006/relationships/ctrlProp" Target="../ctrlProps/ctrlProp19.xml"/><Relationship Id="rId2" Type="http://schemas.openxmlformats.org/officeDocument/2006/relationships/hyperlink" Target="http://www.ymparisto.fi/fi-FI/Kartat_ja_tilastot/Jatetilastot/Tuottajavastuun_tilastot/Kerayspaperitilastot" TargetMode="External"/><Relationship Id="rId1" Type="http://schemas.openxmlformats.org/officeDocument/2006/relationships/hyperlink" Target="http://www.ymparisto.fi/fi-FI/Kartat_ja_tilastot/Jatetilastot/Tuottajavastuun_tilastot/Sahko_ja_elektroniikkalaitetilastot" TargetMode="External"/><Relationship Id="rId6" Type="http://schemas.openxmlformats.org/officeDocument/2006/relationships/vmlDrawing" Target="../drawings/vmlDrawing10.vml"/><Relationship Id="rId5" Type="http://schemas.openxmlformats.org/officeDocument/2006/relationships/drawing" Target="../drawings/drawing13.xml"/><Relationship Id="rId4" Type="http://schemas.openxmlformats.org/officeDocument/2006/relationships/printerSettings" Target="../printerSettings/printerSettings13.bin"/><Relationship Id="rId9"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hyperlink" Target="http://www.ymparisto.fi/fi-FI/Kartat_ja_tilastot/Jatetilastot/Tuottajavastuun_tilastot/Akku_ja_paristotilastot" TargetMode="External"/><Relationship Id="rId7" Type="http://schemas.openxmlformats.org/officeDocument/2006/relationships/ctrlProp" Target="../ctrlProps/ctrlProp21.xml"/><Relationship Id="rId2" Type="http://schemas.openxmlformats.org/officeDocument/2006/relationships/hyperlink" Target="http://www.ymparisto.fi/fi-FI/Kartat_ja_tilastot/Jatetilastot/Tuottajavastuun_tilastot/Kerayspaperitilastot" TargetMode="External"/><Relationship Id="rId1" Type="http://schemas.openxmlformats.org/officeDocument/2006/relationships/hyperlink" Target="http://www.ymparisto.fi/fi-FI/Kartat_ja_tilastot/Jatetilastot/Tuottajavastuun_tilastot/Sahko_ja_elektroniikkalaitetilastot" TargetMode="External"/><Relationship Id="rId6" Type="http://schemas.openxmlformats.org/officeDocument/2006/relationships/vmlDrawing" Target="../drawings/vmlDrawing11.vml"/><Relationship Id="rId5" Type="http://schemas.openxmlformats.org/officeDocument/2006/relationships/drawing" Target="../drawings/drawing14.xml"/><Relationship Id="rId4" Type="http://schemas.openxmlformats.org/officeDocument/2006/relationships/printerSettings" Target="../printerSettings/printerSettings14.bin"/><Relationship Id="rId9"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4.xml"/><Relationship Id="rId3" Type="http://schemas.openxmlformats.org/officeDocument/2006/relationships/hyperlink" Target="http://www.ymparisto.fi/fi-FI/Kartat_ja_tilastot/Jatetilastot/Tuottajavastuun_tilastot/Akku_ja_paristotilastot" TargetMode="External"/><Relationship Id="rId7" Type="http://schemas.openxmlformats.org/officeDocument/2006/relationships/ctrlProp" Target="../ctrlProps/ctrlProp23.xml"/><Relationship Id="rId2" Type="http://schemas.openxmlformats.org/officeDocument/2006/relationships/hyperlink" Target="http://www.ymparisto.fi/fi-FI/Kartat_ja_tilastot/Jatetilastot/Tuottajavastuun_tilastot/Kerayspaperitilastot" TargetMode="External"/><Relationship Id="rId1" Type="http://schemas.openxmlformats.org/officeDocument/2006/relationships/hyperlink" Target="http://www.ymparisto.fi/fi-FI/Kartat_ja_tilastot/Jatetilastot/Tuottajavastuun_tilastot/Sahko_ja_elektroniikkalaitetilastot" TargetMode="External"/><Relationship Id="rId6" Type="http://schemas.openxmlformats.org/officeDocument/2006/relationships/vmlDrawing" Target="../drawings/vmlDrawing12.vml"/><Relationship Id="rId5" Type="http://schemas.openxmlformats.org/officeDocument/2006/relationships/drawing" Target="../drawings/drawing15.xml"/><Relationship Id="rId4" Type="http://schemas.openxmlformats.org/officeDocument/2006/relationships/printerSettings" Target="../printerSettings/printerSettings15.bin"/><Relationship Id="rId9"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ymparisto.fi/fi-FI/Kartat_ja_tilastot/Jatetilastot/Tuottajavastuun_tilastot/Akku_ja_paristotilastot" TargetMode="External"/><Relationship Id="rId3" Type="http://schemas.openxmlformats.org/officeDocument/2006/relationships/hyperlink" Target="https://www.ymparisto.fi/fi-FI/Kartat_ja_tilastot/Jatetilastot/Tuottajavastuun_tilastot/Kerayspaperitilastot" TargetMode="External"/><Relationship Id="rId7" Type="http://schemas.openxmlformats.org/officeDocument/2006/relationships/hyperlink" Target="https://www.ymparisto.fi/fi-FI/Kartat_ja_tilastot/Jatetilastot/Tuottajavastuun_tilastot/Sahko_ja_elektroniikkalaitetilastot" TargetMode="External"/><Relationship Id="rId2" Type="http://schemas.openxmlformats.org/officeDocument/2006/relationships/hyperlink" Target="https://www.ymparisto.fi/fi-FI/Kartat_ja_tilastot/Jatetilastot/Tuottajavastuun_tilastot/Sahko_ja_elektroniikkalaitetilastot" TargetMode="External"/><Relationship Id="rId1" Type="http://schemas.openxmlformats.org/officeDocument/2006/relationships/hyperlink" Target="https://www.ymparisto.fi/fi-FI/Kartat_ja_tilastot/Jatetilastot/Tuottajavastuun_tilastot/Sahko_ja_elektroniikkalaitetilastot" TargetMode="External"/><Relationship Id="rId6" Type="http://schemas.openxmlformats.org/officeDocument/2006/relationships/hyperlink" Target="https://www.ymparisto.fi/fi-FI/Kartat_ja_tilastot/Jatetilastot/Tuottajavastuun_tilastot/Kerayspaperitilastot" TargetMode="External"/><Relationship Id="rId5" Type="http://schemas.openxmlformats.org/officeDocument/2006/relationships/hyperlink" Target="http://pxnet2.stat.fi/PXWeb/pxweb/fi/StatFin/?rxid=8b43bfb8-999e-4d0d-b245-bcc17aea939c" TargetMode="External"/><Relationship Id="rId10" Type="http://schemas.openxmlformats.org/officeDocument/2006/relationships/drawing" Target="../drawings/drawing2.xml"/><Relationship Id="rId4" Type="http://schemas.openxmlformats.org/officeDocument/2006/relationships/hyperlink" Target="http://pxnet2.stat.fi/PXWeb/pxweb/fi/StatFin/?rxid=8b43bfb8-999e-4d0d-b245-bcc17aea939c"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www.ymparisto.fi/fi-FI/Kartat_ja_tilastot/Jatetilastot/Tuottajavastuun_tilastot/Akku_ja_paristotilastot" TargetMode="External"/><Relationship Id="rId7" Type="http://schemas.openxmlformats.org/officeDocument/2006/relationships/ctrlProp" Target="../ctrlProps/ctrlProp1.xml"/><Relationship Id="rId2" Type="http://schemas.openxmlformats.org/officeDocument/2006/relationships/hyperlink" Target="http://www.ymparisto.fi/fi-FI/Kartat_ja_tilastot/Jatetilastot/Tuottajavastuun_tilastot/Kerayspaperitilastot" TargetMode="External"/><Relationship Id="rId1" Type="http://schemas.openxmlformats.org/officeDocument/2006/relationships/hyperlink" Target="http://www.ymparisto.fi/fi-FI/Kartat_ja_tilastot/Jatetilastot/Tuottajavastuun_tilastot/Sahko_ja_elektroniikkalaitetilastot" TargetMode="External"/><Relationship Id="rId6" Type="http://schemas.openxmlformats.org/officeDocument/2006/relationships/vmlDrawing" Target="../drawings/vmlDrawing1.vml"/><Relationship Id="rId5" Type="http://schemas.openxmlformats.org/officeDocument/2006/relationships/drawing" Target="../drawings/drawing4.xml"/><Relationship Id="rId4" Type="http://schemas.openxmlformats.org/officeDocument/2006/relationships/printerSettings" Target="../printerSettings/printerSettings4.bin"/><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hyperlink" Target="http://www.ymparisto.fi/fi-FI/Kartat_ja_tilastot/Jatetilastot/Tuottajavastuun_tilastot/Akku_ja_paristotilastot" TargetMode="External"/><Relationship Id="rId7" Type="http://schemas.openxmlformats.org/officeDocument/2006/relationships/ctrlProp" Target="../ctrlProps/ctrlProp3.xml"/><Relationship Id="rId2" Type="http://schemas.openxmlformats.org/officeDocument/2006/relationships/hyperlink" Target="http://www.ymparisto.fi/fi-FI/Kartat_ja_tilastot/Jatetilastot/Tuottajavastuun_tilastot/Kerayspaperitilastot" TargetMode="External"/><Relationship Id="rId1" Type="http://schemas.openxmlformats.org/officeDocument/2006/relationships/hyperlink" Target="http://www.ymparisto.fi/fi-FI/Kartat_ja_tilastot/Jatetilastot/Tuottajavastuun_tilastot/Sahko_ja_elektroniikkalaitetilastot" TargetMode="External"/><Relationship Id="rId6" Type="http://schemas.openxmlformats.org/officeDocument/2006/relationships/vmlDrawing" Target="../drawings/vmlDrawing2.vml"/><Relationship Id="rId5" Type="http://schemas.openxmlformats.org/officeDocument/2006/relationships/drawing" Target="../drawings/drawing5.xml"/><Relationship Id="rId4" Type="http://schemas.openxmlformats.org/officeDocument/2006/relationships/printerSettings" Target="../printerSettings/printerSettings5.bin"/><Relationship Id="rId9" Type="http://schemas.openxmlformats.org/officeDocument/2006/relationships/comments" Target="../comments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hyperlink" Target="http://www.ymparisto.fi/fi-FI/Kartat_ja_tilastot/Jatetilastot/Tuottajavastuun_tilastot/Akku_ja_paristotilastot" TargetMode="External"/><Relationship Id="rId7" Type="http://schemas.openxmlformats.org/officeDocument/2006/relationships/ctrlProp" Target="../ctrlProps/ctrlProp5.xml"/><Relationship Id="rId2" Type="http://schemas.openxmlformats.org/officeDocument/2006/relationships/hyperlink" Target="http://www.ymparisto.fi/fi-FI/Kartat_ja_tilastot/Jatetilastot/Tuottajavastuun_tilastot/Kerayspaperitilastot" TargetMode="External"/><Relationship Id="rId1" Type="http://schemas.openxmlformats.org/officeDocument/2006/relationships/hyperlink" Target="http://www.ymparisto.fi/fi-FI/Kartat_ja_tilastot/Jatetilastot/Tuottajavastuun_tilastot/Sahko_ja_elektroniikkalaitetilastot" TargetMode="External"/><Relationship Id="rId6" Type="http://schemas.openxmlformats.org/officeDocument/2006/relationships/vmlDrawing" Target="../drawings/vmlDrawing3.vml"/><Relationship Id="rId5" Type="http://schemas.openxmlformats.org/officeDocument/2006/relationships/drawing" Target="../drawings/drawing6.xml"/><Relationship Id="rId4" Type="http://schemas.openxmlformats.org/officeDocument/2006/relationships/printerSettings" Target="../printerSettings/printerSettings6.bin"/><Relationship Id="rId9" Type="http://schemas.openxmlformats.org/officeDocument/2006/relationships/comments" Target="../comments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hyperlink" Target="http://www.ymparisto.fi/fi-FI/Kartat_ja_tilastot/Jatetilastot/Tuottajavastuun_tilastot/Akku_ja_paristotilastot" TargetMode="External"/><Relationship Id="rId7" Type="http://schemas.openxmlformats.org/officeDocument/2006/relationships/ctrlProp" Target="../ctrlProps/ctrlProp7.xml"/><Relationship Id="rId2" Type="http://schemas.openxmlformats.org/officeDocument/2006/relationships/hyperlink" Target="http://www.ymparisto.fi/fi-FI/Kartat_ja_tilastot/Jatetilastot/Tuottajavastuun_tilastot/Kerayspaperitilastot" TargetMode="External"/><Relationship Id="rId1" Type="http://schemas.openxmlformats.org/officeDocument/2006/relationships/hyperlink" Target="http://www.ymparisto.fi/fi-FI/Kartat_ja_tilastot/Jatetilastot/Tuottajavastuun_tilastot/Sahko_ja_elektroniikkalaitetilastot" TargetMode="External"/><Relationship Id="rId6" Type="http://schemas.openxmlformats.org/officeDocument/2006/relationships/vmlDrawing" Target="../drawings/vmlDrawing4.vml"/><Relationship Id="rId5" Type="http://schemas.openxmlformats.org/officeDocument/2006/relationships/drawing" Target="../drawings/drawing7.xml"/><Relationship Id="rId4" Type="http://schemas.openxmlformats.org/officeDocument/2006/relationships/printerSettings" Target="../printerSettings/printerSettings7.bin"/><Relationship Id="rId9" Type="http://schemas.openxmlformats.org/officeDocument/2006/relationships/comments" Target="../comments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hyperlink" Target="http://www.ymparisto.fi/fi-FI/Kartat_ja_tilastot/Jatetilastot/Tuottajavastuun_tilastot/Akku_ja_paristotilastot" TargetMode="External"/><Relationship Id="rId7" Type="http://schemas.openxmlformats.org/officeDocument/2006/relationships/ctrlProp" Target="../ctrlProps/ctrlProp9.xml"/><Relationship Id="rId2" Type="http://schemas.openxmlformats.org/officeDocument/2006/relationships/hyperlink" Target="http://www.ymparisto.fi/fi-FI/Kartat_ja_tilastot/Jatetilastot/Tuottajavastuun_tilastot/Kerayspaperitilastot" TargetMode="External"/><Relationship Id="rId1" Type="http://schemas.openxmlformats.org/officeDocument/2006/relationships/hyperlink" Target="http://www.ymparisto.fi/fi-FI/Kartat_ja_tilastot/Jatetilastot/Tuottajavastuun_tilastot/Sahko_ja_elektroniikkalaitetilastot" TargetMode="External"/><Relationship Id="rId6" Type="http://schemas.openxmlformats.org/officeDocument/2006/relationships/vmlDrawing" Target="../drawings/vmlDrawing5.vml"/><Relationship Id="rId5" Type="http://schemas.openxmlformats.org/officeDocument/2006/relationships/drawing" Target="../drawings/drawing8.xml"/><Relationship Id="rId4" Type="http://schemas.openxmlformats.org/officeDocument/2006/relationships/printerSettings" Target="../printerSettings/printerSettings8.bin"/><Relationship Id="rId9" Type="http://schemas.openxmlformats.org/officeDocument/2006/relationships/comments" Target="../comments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hyperlink" Target="http://www.ymparisto.fi/fi-FI/Kartat_ja_tilastot/Jatetilastot/Tuottajavastuun_tilastot/Akku_ja_paristotilastot" TargetMode="External"/><Relationship Id="rId7" Type="http://schemas.openxmlformats.org/officeDocument/2006/relationships/ctrlProp" Target="../ctrlProps/ctrlProp11.xml"/><Relationship Id="rId2" Type="http://schemas.openxmlformats.org/officeDocument/2006/relationships/hyperlink" Target="http://www.ymparisto.fi/fi-FI/Kartat_ja_tilastot/Jatetilastot/Tuottajavastuun_tilastot/Kerayspaperitilastot" TargetMode="External"/><Relationship Id="rId1" Type="http://schemas.openxmlformats.org/officeDocument/2006/relationships/hyperlink" Target="http://www.ymparisto.fi/fi-FI/Kartat_ja_tilastot/Jatetilastot/Tuottajavastuun_tilastot/Sahko_ja_elektroniikkalaitetilastot" TargetMode="External"/><Relationship Id="rId6" Type="http://schemas.openxmlformats.org/officeDocument/2006/relationships/vmlDrawing" Target="../drawings/vmlDrawing6.vml"/><Relationship Id="rId5" Type="http://schemas.openxmlformats.org/officeDocument/2006/relationships/drawing" Target="../drawings/drawing9.xml"/><Relationship Id="rId4" Type="http://schemas.openxmlformats.org/officeDocument/2006/relationships/printerSettings" Target="../printerSettings/printerSettings9.bin"/><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3:B18"/>
  <sheetViews>
    <sheetView tabSelected="1" zoomScale="90" zoomScaleNormal="90" workbookViewId="0">
      <selection activeCell="Q30" sqref="Q30"/>
    </sheetView>
  </sheetViews>
  <sheetFormatPr defaultColWidth="9.140625" defaultRowHeight="15"/>
  <cols>
    <col min="1" max="1" width="3.7109375" style="3" customWidth="1"/>
    <col min="2" max="16384" width="9.140625" style="3"/>
  </cols>
  <sheetData>
    <row r="3" spans="2:2" ht="20.25">
      <c r="B3" s="4" t="s">
        <v>85</v>
      </c>
    </row>
    <row r="4" spans="2:2" ht="15.75">
      <c r="B4" s="6"/>
    </row>
    <row r="6" spans="2:2" s="8" customFormat="1" ht="30" customHeight="1">
      <c r="B6" s="7" t="s">
        <v>0</v>
      </c>
    </row>
    <row r="7" spans="2:2">
      <c r="B7" s="2"/>
    </row>
    <row r="8" spans="2:2">
      <c r="B8" s="38" t="s">
        <v>116</v>
      </c>
    </row>
    <row r="9" spans="2:2">
      <c r="B9" s="39" t="s">
        <v>222</v>
      </c>
    </row>
    <row r="10" spans="2:2">
      <c r="B10" s="38" t="s">
        <v>117</v>
      </c>
    </row>
    <row r="11" spans="2:2">
      <c r="B11" s="39" t="s">
        <v>98</v>
      </c>
    </row>
    <row r="12" spans="2:2">
      <c r="B12" s="38" t="s">
        <v>118</v>
      </c>
    </row>
    <row r="13" spans="2:2">
      <c r="B13" s="39" t="s">
        <v>97</v>
      </c>
    </row>
    <row r="14" spans="2:2">
      <c r="B14" s="39" t="s">
        <v>99</v>
      </c>
    </row>
    <row r="15" spans="2:2">
      <c r="B15" s="39" t="s">
        <v>144</v>
      </c>
    </row>
    <row r="16" spans="2:2">
      <c r="B16" s="40" t="s">
        <v>119</v>
      </c>
    </row>
    <row r="17" spans="2:2">
      <c r="B17" s="39" t="s">
        <v>120</v>
      </c>
    </row>
    <row r="18" spans="2:2">
      <c r="B18" s="38" t="s">
        <v>121</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3:K128"/>
  <sheetViews>
    <sheetView zoomScale="90" zoomScaleNormal="90" workbookViewId="0">
      <selection activeCell="C4" sqref="C4"/>
    </sheetView>
  </sheetViews>
  <sheetFormatPr defaultColWidth="9.140625" defaultRowHeight="14.25"/>
  <cols>
    <col min="1" max="1" width="4.28515625" style="5" customWidth="1"/>
    <col min="2" max="2" width="43.140625" style="5" customWidth="1"/>
    <col min="3" max="3" width="20.7109375" style="5" customWidth="1"/>
    <col min="4" max="4" width="30.7109375" style="5" customWidth="1"/>
    <col min="5" max="5" width="30.42578125" style="5" customWidth="1"/>
    <col min="6" max="6" width="28.42578125" style="5" bestFit="1" customWidth="1"/>
    <col min="7" max="7" width="12.85546875" style="5" customWidth="1"/>
    <col min="8" max="8" width="28.5703125" style="5" bestFit="1" customWidth="1"/>
    <col min="9" max="9" width="24.85546875" style="5" bestFit="1" customWidth="1"/>
    <col min="10" max="10" width="12.85546875" style="5" bestFit="1" customWidth="1"/>
    <col min="11" max="11" width="10.28515625" style="5" customWidth="1"/>
    <col min="12" max="12" width="34" style="5" bestFit="1" customWidth="1"/>
    <col min="13" max="13" width="8.28515625" style="5" bestFit="1" customWidth="1"/>
    <col min="14" max="16384" width="9.140625" style="5"/>
  </cols>
  <sheetData>
    <row r="3" spans="2:8" ht="20.25">
      <c r="B3" s="4" t="s">
        <v>238</v>
      </c>
      <c r="C3" s="99"/>
    </row>
    <row r="4" spans="2:8" ht="15">
      <c r="B4" s="100"/>
      <c r="C4" s="101"/>
      <c r="D4" s="9"/>
    </row>
    <row r="5" spans="2:8" ht="15.75" customHeight="1"/>
    <row r="6" spans="2:8">
      <c r="D6" s="102"/>
    </row>
    <row r="7" spans="2:8" ht="15">
      <c r="B7" s="103" t="s">
        <v>6</v>
      </c>
      <c r="C7" s="21"/>
    </row>
    <row r="8" spans="2:8">
      <c r="B8" s="104" t="s">
        <v>7</v>
      </c>
      <c r="C8" s="105"/>
    </row>
    <row r="9" spans="2:8">
      <c r="B9" s="104" t="s">
        <v>8</v>
      </c>
      <c r="C9" s="105"/>
      <c r="E9" s="15"/>
    </row>
    <row r="10" spans="2:8">
      <c r="B10" s="104" t="s">
        <v>109</v>
      </c>
      <c r="C10" s="106" t="str">
        <f>IFERROR(C9/C8, "-")</f>
        <v>-</v>
      </c>
      <c r="E10" s="15"/>
    </row>
    <row r="11" spans="2:8">
      <c r="C11" s="107"/>
      <c r="E11" s="15"/>
    </row>
    <row r="12" spans="2:8">
      <c r="C12" s="108"/>
      <c r="D12" s="21"/>
      <c r="E12" s="21"/>
      <c r="F12" s="21"/>
    </row>
    <row r="13" spans="2:8" ht="30" customHeight="1">
      <c r="B13" s="109" t="s">
        <v>140</v>
      </c>
      <c r="C13" s="110"/>
      <c r="D13" s="111" t="s">
        <v>9</v>
      </c>
      <c r="E13" s="111" t="s">
        <v>10</v>
      </c>
      <c r="F13" s="112" t="s">
        <v>104</v>
      </c>
      <c r="G13" s="113"/>
      <c r="H13" s="114"/>
    </row>
    <row r="14" spans="2:8">
      <c r="B14" s="16"/>
      <c r="C14" s="115" t="s">
        <v>128</v>
      </c>
      <c r="D14" s="116" t="s">
        <v>122</v>
      </c>
      <c r="E14" s="117"/>
      <c r="F14" s="118"/>
      <c r="G14" s="119" t="s">
        <v>87</v>
      </c>
      <c r="H14" s="120"/>
    </row>
    <row r="15" spans="2:8">
      <c r="B15" s="16"/>
      <c r="C15" s="121" t="s">
        <v>92</v>
      </c>
      <c r="D15" s="122" t="s">
        <v>12</v>
      </c>
      <c r="E15" s="117"/>
      <c r="F15" s="118"/>
      <c r="G15" s="123" t="s">
        <v>87</v>
      </c>
      <c r="H15" s="120"/>
    </row>
    <row r="16" spans="2:8">
      <c r="B16" s="16"/>
      <c r="C16" s="124" t="s">
        <v>130</v>
      </c>
      <c r="D16" s="125" t="s">
        <v>129</v>
      </c>
      <c r="E16" s="126"/>
      <c r="F16" s="127"/>
      <c r="G16" s="123" t="s">
        <v>87</v>
      </c>
      <c r="H16" s="120"/>
    </row>
    <row r="17" spans="2:11">
      <c r="C17" s="128"/>
      <c r="D17" s="128"/>
      <c r="E17" s="26"/>
      <c r="F17" s="26"/>
      <c r="G17" s="129"/>
      <c r="H17" s="120"/>
    </row>
    <row r="18" spans="2:11" ht="15" customHeight="1">
      <c r="B18" s="252" t="s">
        <v>107</v>
      </c>
      <c r="C18" s="130"/>
      <c r="D18" s="253" t="s">
        <v>105</v>
      </c>
      <c r="E18" s="255"/>
      <c r="F18" s="256"/>
      <c r="G18" s="131"/>
      <c r="H18" s="120"/>
    </row>
    <row r="19" spans="2:11">
      <c r="B19" s="252"/>
      <c r="C19" s="132"/>
      <c r="D19" s="253"/>
      <c r="E19" s="257"/>
      <c r="F19" s="258"/>
      <c r="G19" s="131"/>
      <c r="H19" s="120"/>
    </row>
    <row r="20" spans="2:11">
      <c r="B20" s="252"/>
      <c r="C20" s="133"/>
      <c r="D20" s="254"/>
      <c r="E20" s="259"/>
      <c r="F20" s="260"/>
      <c r="G20" s="131"/>
      <c r="H20" s="120"/>
    </row>
    <row r="21" spans="2:11" hidden="1">
      <c r="B21" s="16"/>
      <c r="C21" s="134">
        <v>2</v>
      </c>
      <c r="G21" s="131"/>
      <c r="H21" s="120"/>
    </row>
    <row r="22" spans="2:11">
      <c r="C22" s="113"/>
    </row>
    <row r="24" spans="2:11" s="137" customFormat="1" ht="30" customHeight="1">
      <c r="B24" s="135" t="s">
        <v>13</v>
      </c>
      <c r="C24" s="136"/>
      <c r="D24" s="136"/>
      <c r="E24" s="136"/>
      <c r="F24" s="136"/>
      <c r="G24" s="136"/>
      <c r="H24" s="136"/>
      <c r="I24" s="136"/>
      <c r="J24" s="136"/>
      <c r="K24" s="136"/>
    </row>
    <row r="25" spans="2:11" s="140" customFormat="1" ht="30" customHeight="1">
      <c r="B25" s="138" t="s">
        <v>14</v>
      </c>
      <c r="C25" s="139"/>
      <c r="D25" s="139"/>
      <c r="E25" s="139"/>
      <c r="F25" s="139"/>
      <c r="G25" s="139"/>
      <c r="H25" s="139"/>
      <c r="I25" s="139"/>
      <c r="J25" s="139"/>
      <c r="K25" s="139"/>
    </row>
    <row r="26" spans="2:11" ht="15">
      <c r="B26" s="141"/>
      <c r="C26" s="15"/>
      <c r="D26" s="15"/>
      <c r="E26" s="15"/>
      <c r="F26" s="15"/>
      <c r="G26" s="15"/>
      <c r="H26" s="15"/>
      <c r="I26" s="15"/>
      <c r="J26" s="15"/>
      <c r="K26" s="15"/>
    </row>
    <row r="27" spans="2:11" ht="15">
      <c r="B27" s="103" t="s">
        <v>15</v>
      </c>
      <c r="C27" s="15"/>
      <c r="D27" s="15"/>
      <c r="E27" s="15"/>
      <c r="F27" s="15"/>
      <c r="G27" s="15"/>
      <c r="H27" s="142"/>
      <c r="I27" s="142"/>
      <c r="J27" s="142"/>
    </row>
    <row r="28" spans="2:11" ht="20.100000000000001" customHeight="1">
      <c r="B28" s="245" t="s">
        <v>80</v>
      </c>
      <c r="C28" s="247" t="s">
        <v>84</v>
      </c>
      <c r="D28" s="248"/>
      <c r="E28" s="248"/>
      <c r="F28" s="249"/>
      <c r="H28" s="141"/>
      <c r="I28" s="143"/>
      <c r="J28" s="143"/>
      <c r="K28" s="15"/>
    </row>
    <row r="29" spans="2:11" ht="20.100000000000001" customHeight="1">
      <c r="B29" s="246"/>
      <c r="C29" s="144" t="s">
        <v>16</v>
      </c>
      <c r="D29" s="144" t="s">
        <v>3</v>
      </c>
      <c r="E29" s="144" t="s">
        <v>4</v>
      </c>
      <c r="F29" s="145" t="s">
        <v>5</v>
      </c>
      <c r="G29" s="146"/>
      <c r="H29" s="141"/>
      <c r="J29" s="141"/>
      <c r="K29" s="141"/>
    </row>
    <row r="30" spans="2:11">
      <c r="B30" s="69" t="s">
        <v>17</v>
      </c>
      <c r="C30" s="147"/>
      <c r="D30" s="148"/>
      <c r="E30" s="147"/>
      <c r="F30" s="149"/>
      <c r="G30" s="15"/>
      <c r="H30" s="150"/>
      <c r="I30" s="15"/>
      <c r="J30" s="15"/>
      <c r="K30" s="15"/>
    </row>
    <row r="31" spans="2:11" ht="15">
      <c r="B31" s="57" t="s">
        <v>102</v>
      </c>
      <c r="C31" s="151"/>
      <c r="D31" s="151"/>
      <c r="E31" s="151"/>
      <c r="F31" s="151"/>
      <c r="G31" s="15"/>
      <c r="H31" s="150"/>
      <c r="I31" s="141"/>
      <c r="J31" s="15"/>
      <c r="K31" s="15"/>
    </row>
    <row r="32" spans="2:11">
      <c r="B32" s="69" t="s">
        <v>56</v>
      </c>
      <c r="C32" s="147"/>
      <c r="D32" s="147"/>
      <c r="E32" s="147"/>
      <c r="F32" s="147"/>
      <c r="G32" s="15"/>
      <c r="H32" s="15"/>
      <c r="I32" s="15"/>
      <c r="J32" s="15"/>
      <c r="K32" s="15"/>
    </row>
    <row r="33" spans="1:11" ht="15" customHeight="1">
      <c r="B33" s="57" t="s">
        <v>103</v>
      </c>
      <c r="C33" s="151"/>
      <c r="D33" s="151"/>
      <c r="E33" s="151"/>
      <c r="F33" s="151"/>
      <c r="G33" s="15"/>
      <c r="H33" s="15"/>
      <c r="I33" s="15"/>
      <c r="J33" s="15"/>
      <c r="K33" s="15"/>
    </row>
    <row r="34" spans="1:11" ht="28.5">
      <c r="B34" s="152" t="s">
        <v>146</v>
      </c>
      <c r="C34" s="153"/>
      <c r="D34" s="153">
        <f>C34</f>
        <v>0</v>
      </c>
      <c r="E34" s="153">
        <v>0</v>
      </c>
      <c r="F34" s="153">
        <v>0</v>
      </c>
      <c r="G34" s="15"/>
      <c r="H34" s="15"/>
      <c r="I34" s="15"/>
      <c r="J34" s="15"/>
      <c r="K34" s="15"/>
    </row>
    <row r="35" spans="1:11" ht="29.25" customHeight="1">
      <c r="B35" s="152" t="s">
        <v>145</v>
      </c>
      <c r="C35" s="154"/>
      <c r="D35" s="154"/>
      <c r="E35" s="154"/>
      <c r="F35" s="154"/>
      <c r="G35" s="15"/>
      <c r="H35" s="15"/>
      <c r="I35" s="15"/>
      <c r="J35" s="15"/>
      <c r="K35" s="15"/>
    </row>
    <row r="36" spans="1:11" ht="29.25" hidden="1" customHeight="1">
      <c r="A36" s="155"/>
      <c r="B36" s="156" t="s">
        <v>106</v>
      </c>
      <c r="C36" s="157">
        <f>IF($C$21 = 1, C35,C34)</f>
        <v>0</v>
      </c>
      <c r="D36" s="157">
        <f>IF($C$21 = 1, D35,D34)</f>
        <v>0</v>
      </c>
      <c r="E36" s="157">
        <f>IF($C$21 = 1, E35,E34)</f>
        <v>0</v>
      </c>
      <c r="F36" s="158">
        <f>IF($C$21 =1, F35,F34)</f>
        <v>0</v>
      </c>
      <c r="G36" s="159"/>
      <c r="H36" s="159"/>
      <c r="I36" s="15"/>
      <c r="J36" s="15"/>
      <c r="K36" s="15"/>
    </row>
    <row r="37" spans="1:11" ht="15">
      <c r="H37" s="160"/>
      <c r="I37" s="160"/>
      <c r="J37" s="160"/>
      <c r="K37" s="15"/>
    </row>
    <row r="38" spans="1:11" ht="15">
      <c r="B38" s="161" t="s">
        <v>79</v>
      </c>
      <c r="C38" s="21"/>
      <c r="D38" s="21"/>
      <c r="E38" s="21"/>
      <c r="F38" s="21"/>
      <c r="H38" s="162"/>
      <c r="I38" s="162"/>
      <c r="J38" s="162"/>
      <c r="K38" s="15"/>
    </row>
    <row r="39" spans="1:11" ht="20.100000000000001" customHeight="1">
      <c r="A39" s="16"/>
      <c r="B39" s="245" t="str">
        <f>B28</f>
        <v>Jätejae</v>
      </c>
      <c r="C39" s="247" t="s">
        <v>83</v>
      </c>
      <c r="D39" s="248"/>
      <c r="E39" s="248"/>
      <c r="F39" s="249"/>
      <c r="G39" s="146"/>
      <c r="H39" s="141"/>
      <c r="I39" s="143"/>
      <c r="J39" s="143"/>
      <c r="K39" s="15"/>
    </row>
    <row r="40" spans="1:11" ht="20.100000000000001" customHeight="1">
      <c r="A40" s="16"/>
      <c r="B40" s="246"/>
      <c r="C40" s="163" t="str">
        <f>C29</f>
        <v>Kokonaismäärä</v>
      </c>
      <c r="D40" s="163" t="str">
        <f>D29</f>
        <v>Hyödyntäminen materiaalina</v>
      </c>
      <c r="E40" s="163" t="str">
        <f>E29</f>
        <v>Hyödyntäminen energiana</v>
      </c>
      <c r="F40" s="164" t="str">
        <f>F29</f>
        <v>Loppusijoitus</v>
      </c>
      <c r="G40" s="146"/>
      <c r="I40" s="141"/>
      <c r="J40" s="141"/>
      <c r="K40" s="141"/>
    </row>
    <row r="41" spans="1:11">
      <c r="A41" s="16"/>
      <c r="B41" s="128" t="s">
        <v>20</v>
      </c>
      <c r="C41" s="147"/>
      <c r="D41" s="147"/>
      <c r="E41" s="147"/>
      <c r="F41" s="149"/>
      <c r="G41" s="15"/>
      <c r="H41" s="150"/>
      <c r="I41" s="15"/>
      <c r="J41" s="15"/>
      <c r="K41" s="15"/>
    </row>
    <row r="42" spans="1:11">
      <c r="A42" s="16"/>
      <c r="B42" s="165" t="s">
        <v>21</v>
      </c>
      <c r="C42" s="151"/>
      <c r="D42" s="151"/>
      <c r="E42" s="151"/>
      <c r="F42" s="166"/>
      <c r="G42" s="15"/>
      <c r="H42" s="15"/>
      <c r="I42" s="15"/>
      <c r="J42" s="15"/>
      <c r="K42" s="15"/>
    </row>
    <row r="43" spans="1:11" ht="15">
      <c r="A43" s="16"/>
      <c r="B43" s="128" t="s">
        <v>22</v>
      </c>
      <c r="C43" s="147"/>
      <c r="D43" s="147"/>
      <c r="E43" s="147"/>
      <c r="F43" s="149"/>
      <c r="G43" s="15"/>
      <c r="H43" s="141"/>
      <c r="I43" s="15"/>
      <c r="J43" s="15"/>
      <c r="K43" s="15"/>
    </row>
    <row r="44" spans="1:11">
      <c r="A44" s="16"/>
      <c r="B44" s="167" t="s">
        <v>30</v>
      </c>
      <c r="C44" s="151"/>
      <c r="D44" s="151"/>
      <c r="E44" s="151"/>
      <c r="F44" s="166"/>
      <c r="G44" s="15"/>
      <c r="H44" s="15"/>
      <c r="I44" s="15"/>
      <c r="J44" s="15"/>
      <c r="K44" s="15"/>
    </row>
    <row r="45" spans="1:11">
      <c r="A45" s="16"/>
      <c r="B45" s="128" t="s">
        <v>131</v>
      </c>
      <c r="C45" s="147"/>
      <c r="D45" s="147"/>
      <c r="E45" s="147"/>
      <c r="F45" s="149"/>
      <c r="G45" s="15"/>
    </row>
    <row r="46" spans="1:11">
      <c r="A46" s="16"/>
      <c r="B46" s="165" t="s">
        <v>24</v>
      </c>
      <c r="C46" s="151"/>
      <c r="D46" s="151"/>
      <c r="E46" s="151"/>
      <c r="F46" s="166"/>
      <c r="G46" s="15"/>
    </row>
    <row r="47" spans="1:11" ht="15" customHeight="1">
      <c r="A47" s="16"/>
      <c r="B47" s="168" t="s">
        <v>25</v>
      </c>
      <c r="C47" s="169"/>
      <c r="D47" s="169"/>
      <c r="E47" s="169"/>
      <c r="F47" s="170"/>
      <c r="G47" s="15"/>
      <c r="H47" s="175" t="s">
        <v>138</v>
      </c>
    </row>
    <row r="48" spans="1:11" ht="15" customHeight="1">
      <c r="A48" s="16"/>
      <c r="B48" s="167" t="s">
        <v>127</v>
      </c>
      <c r="C48" s="151"/>
      <c r="D48" s="151"/>
      <c r="E48" s="151"/>
      <c r="F48" s="166"/>
      <c r="G48" s="15"/>
      <c r="H48" s="176" t="s">
        <v>135</v>
      </c>
    </row>
    <row r="49" spans="1:11" ht="15" customHeight="1">
      <c r="A49" s="16"/>
      <c r="B49" s="128" t="s">
        <v>123</v>
      </c>
      <c r="C49" s="147"/>
      <c r="D49" s="147"/>
      <c r="E49" s="147"/>
      <c r="F49" s="149"/>
      <c r="G49" s="15"/>
      <c r="H49" s="176" t="s">
        <v>136</v>
      </c>
    </row>
    <row r="50" spans="1:11" ht="28.5">
      <c r="A50" s="16"/>
      <c r="B50" s="171" t="s">
        <v>137</v>
      </c>
      <c r="C50" s="151"/>
      <c r="D50" s="151"/>
      <c r="E50" s="151"/>
      <c r="F50" s="166"/>
      <c r="G50" s="15"/>
      <c r="H50" s="177"/>
    </row>
    <row r="52" spans="1:11" s="140" customFormat="1" ht="30" customHeight="1">
      <c r="B52" s="138" t="s">
        <v>27</v>
      </c>
      <c r="C52" s="139"/>
      <c r="D52" s="139"/>
      <c r="E52" s="139"/>
      <c r="F52" s="139"/>
      <c r="G52" s="139"/>
      <c r="H52" s="139"/>
      <c r="I52" s="139"/>
      <c r="J52" s="139"/>
      <c r="K52" s="139"/>
    </row>
    <row r="53" spans="1:11" ht="15">
      <c r="B53" s="141"/>
      <c r="C53" s="15"/>
      <c r="D53" s="15"/>
      <c r="E53" s="15"/>
      <c r="F53" s="15"/>
      <c r="G53" s="15"/>
    </row>
    <row r="54" spans="1:11" ht="15" customHeight="1">
      <c r="B54" s="245" t="str">
        <f>B28</f>
        <v>Jätejae</v>
      </c>
      <c r="C54" s="247" t="s">
        <v>88</v>
      </c>
      <c r="D54" s="248"/>
      <c r="E54" s="248"/>
      <c r="F54" s="249"/>
      <c r="G54" s="213"/>
      <c r="H54" s="247" t="s">
        <v>89</v>
      </c>
      <c r="I54" s="248"/>
      <c r="J54" s="248"/>
    </row>
    <row r="55" spans="1:11" ht="16.5" customHeight="1">
      <c r="B55" s="246"/>
      <c r="C55" s="163" t="s">
        <v>90</v>
      </c>
      <c r="D55" s="163" t="s">
        <v>244</v>
      </c>
      <c r="E55" s="163" t="s">
        <v>223</v>
      </c>
      <c r="F55" s="164" t="s">
        <v>91</v>
      </c>
      <c r="G55" s="164" t="s">
        <v>11</v>
      </c>
      <c r="H55" s="163" t="s">
        <v>3</v>
      </c>
      <c r="I55" s="163" t="s">
        <v>4</v>
      </c>
      <c r="J55" s="163" t="s">
        <v>5</v>
      </c>
      <c r="K55" s="15"/>
    </row>
    <row r="56" spans="1:11">
      <c r="B56" s="216" t="s">
        <v>28</v>
      </c>
      <c r="C56" s="147"/>
      <c r="D56" s="147"/>
      <c r="E56" s="147"/>
      <c r="F56" s="149"/>
      <c r="G56" s="147">
        <f>C56+E56+F56</f>
        <v>0</v>
      </c>
      <c r="H56" s="217">
        <v>4.909230124060234E-3</v>
      </c>
      <c r="I56" s="217">
        <v>0.93263800952137876</v>
      </c>
      <c r="J56" s="218">
        <v>6.2452760354560981E-2</v>
      </c>
      <c r="K56" s="15"/>
    </row>
    <row r="57" spans="1:11">
      <c r="B57" s="215" t="s">
        <v>18</v>
      </c>
      <c r="C57" s="151"/>
      <c r="D57" s="151"/>
      <c r="E57" s="151"/>
      <c r="F57" s="166"/>
      <c r="G57" s="151">
        <f t="shared" ref="G57:G68" si="0">C57+E57+F57</f>
        <v>0</v>
      </c>
      <c r="H57" s="219">
        <v>0.88514577856722965</v>
      </c>
      <c r="I57" s="219">
        <v>0.11052298076898601</v>
      </c>
      <c r="J57" s="220">
        <v>4.3312406637842629E-3</v>
      </c>
      <c r="K57" s="15"/>
    </row>
    <row r="58" spans="1:11">
      <c r="B58" s="216" t="s">
        <v>19</v>
      </c>
      <c r="C58" s="147"/>
      <c r="D58" s="147"/>
      <c r="E58" s="147"/>
      <c r="F58" s="149"/>
      <c r="G58" s="147">
        <f t="shared" si="0"/>
        <v>0</v>
      </c>
      <c r="H58" s="217">
        <v>1</v>
      </c>
      <c r="I58" s="217">
        <v>0</v>
      </c>
      <c r="J58" s="218">
        <v>0</v>
      </c>
      <c r="K58" s="15"/>
    </row>
    <row r="59" spans="1:11" ht="14.45" customHeight="1">
      <c r="B59" s="151" t="s">
        <v>20</v>
      </c>
      <c r="C59" s="151"/>
      <c r="D59" s="151"/>
      <c r="E59" s="151"/>
      <c r="F59" s="166"/>
      <c r="G59" s="151">
        <f t="shared" si="0"/>
        <v>0</v>
      </c>
      <c r="H59" s="219">
        <v>0.92979238471194703</v>
      </c>
      <c r="I59" s="219">
        <v>7.0201628112582848E-2</v>
      </c>
      <c r="J59" s="220">
        <v>5.987175470142954E-6</v>
      </c>
      <c r="K59" s="15"/>
    </row>
    <row r="60" spans="1:11" ht="14.45" customHeight="1">
      <c r="B60" s="147" t="s">
        <v>21</v>
      </c>
      <c r="C60" s="147"/>
      <c r="D60" s="147" t="e">
        <f>C10*Palpa Suomi yhteensä</f>
        <v>#VALUE!</v>
      </c>
      <c r="E60" s="147" t="e">
        <f>0.75*D60</f>
        <v>#VALUE!</v>
      </c>
      <c r="F60" s="149"/>
      <c r="G60" s="147" t="e">
        <f>C60+E60+F60</f>
        <v>#VALUE!</v>
      </c>
      <c r="H60" s="217">
        <v>0.99842036435202597</v>
      </c>
      <c r="I60" s="217">
        <v>0</v>
      </c>
      <c r="J60" s="218">
        <v>1.5796356479743116E-3</v>
      </c>
      <c r="K60" s="15"/>
    </row>
    <row r="61" spans="1:11" ht="14.45" customHeight="1">
      <c r="B61" s="151" t="s">
        <v>22</v>
      </c>
      <c r="C61" s="151"/>
      <c r="D61" s="151" t="e">
        <f>C10*Palpa Suomi yhteensä</f>
        <v>#VALUE!</v>
      </c>
      <c r="E61" s="151" t="e">
        <f>0.99*D61</f>
        <v>#VALUE!</v>
      </c>
      <c r="F61" s="166"/>
      <c r="G61" s="151" t="e">
        <f t="shared" si="0"/>
        <v>#VALUE!</v>
      </c>
      <c r="H61" s="219">
        <v>1</v>
      </c>
      <c r="I61" s="219">
        <v>0</v>
      </c>
      <c r="J61" s="220">
        <v>0</v>
      </c>
      <c r="K61" s="15"/>
    </row>
    <row r="62" spans="1:11" ht="14.45" customHeight="1">
      <c r="B62" s="169" t="s">
        <v>30</v>
      </c>
      <c r="C62" s="147"/>
      <c r="D62" s="147"/>
      <c r="E62" s="147"/>
      <c r="F62" s="149" t="e">
        <f>0.9*E14*C10</f>
        <v>#VALUE!</v>
      </c>
      <c r="G62" s="147" t="e">
        <f t="shared" si="0"/>
        <v>#VALUE!</v>
      </c>
      <c r="H62" s="217">
        <v>0.92979238471194703</v>
      </c>
      <c r="I62" s="217">
        <v>7.0201628112582848E-2</v>
      </c>
      <c r="J62" s="218">
        <v>5.987175470142954E-6</v>
      </c>
      <c r="K62" s="15"/>
    </row>
    <row r="63" spans="1:11" ht="14.45" customHeight="1">
      <c r="B63" s="215" t="s">
        <v>23</v>
      </c>
      <c r="C63" s="151"/>
      <c r="D63" s="151"/>
      <c r="E63" s="151"/>
      <c r="F63" s="166"/>
      <c r="G63" s="151">
        <f t="shared" si="0"/>
        <v>0</v>
      </c>
      <c r="H63" s="219">
        <v>6.6742701730528806E-2</v>
      </c>
      <c r="I63" s="219">
        <v>0.93325729826947124</v>
      </c>
      <c r="J63" s="220">
        <v>0</v>
      </c>
      <c r="K63" s="15"/>
    </row>
    <row r="64" spans="1:11" ht="14.45" customHeight="1">
      <c r="B64" s="147" t="s">
        <v>24</v>
      </c>
      <c r="C64" s="147"/>
      <c r="D64" s="147" t="e">
        <f>C10*Palpa Suomi yhteensä</f>
        <v>#VALUE!</v>
      </c>
      <c r="E64" s="147" t="e">
        <f>0.96*D64</f>
        <v>#VALUE!</v>
      </c>
      <c r="F64" s="149"/>
      <c r="G64" s="147" t="e">
        <f t="shared" si="0"/>
        <v>#VALUE!</v>
      </c>
      <c r="H64" s="217">
        <v>0.40584138107854029</v>
      </c>
      <c r="I64" s="217">
        <v>0.59383813349286385</v>
      </c>
      <c r="J64" s="218">
        <v>3.204854285958465E-4</v>
      </c>
      <c r="K64" s="15"/>
    </row>
    <row r="65" spans="2:11" ht="14.45" customHeight="1">
      <c r="B65" s="151" t="s">
        <v>25</v>
      </c>
      <c r="C65" s="151"/>
      <c r="D65" s="151"/>
      <c r="E65" s="151"/>
      <c r="F65" s="166" t="e">
        <f>E15*C10</f>
        <v>#VALUE!</v>
      </c>
      <c r="G65" s="151" t="e">
        <f>C65+E65+F65</f>
        <v>#VALUE!</v>
      </c>
      <c r="H65" s="219">
        <v>0.88475041730589887</v>
      </c>
      <c r="I65" s="219">
        <v>5.1763245186342677E-2</v>
      </c>
      <c r="J65" s="220">
        <v>6.3486337507758464E-2</v>
      </c>
      <c r="K65" s="15"/>
    </row>
    <row r="66" spans="2:11" ht="14.45" customHeight="1">
      <c r="B66" s="169" t="s">
        <v>127</v>
      </c>
      <c r="C66" s="169"/>
      <c r="D66" s="169"/>
      <c r="E66" s="169"/>
      <c r="F66" s="170" t="e">
        <f>E16*C10</f>
        <v>#VALUE!</v>
      </c>
      <c r="G66" s="169" t="e">
        <f t="shared" si="0"/>
        <v>#VALUE!</v>
      </c>
      <c r="H66" s="221">
        <v>1</v>
      </c>
      <c r="I66" s="221">
        <v>0</v>
      </c>
      <c r="J66" s="222">
        <v>0</v>
      </c>
      <c r="K66" s="172"/>
    </row>
    <row r="67" spans="2:11" ht="14.45" customHeight="1">
      <c r="B67" s="215" t="s">
        <v>123</v>
      </c>
      <c r="C67" s="151"/>
      <c r="D67" s="151"/>
      <c r="E67" s="151"/>
      <c r="F67" s="166"/>
      <c r="G67" s="151">
        <f t="shared" si="0"/>
        <v>0</v>
      </c>
      <c r="H67" s="219">
        <v>0.92616545405551065</v>
      </c>
      <c r="I67" s="219">
        <v>7.3565076798706552E-2</v>
      </c>
      <c r="J67" s="220">
        <v>2.6946914578280785E-4</v>
      </c>
      <c r="K67" s="15"/>
    </row>
    <row r="68" spans="2:11" ht="14.45" customHeight="1">
      <c r="B68" s="216" t="s">
        <v>26</v>
      </c>
      <c r="C68" s="147"/>
      <c r="D68" s="147"/>
      <c r="E68" s="147"/>
      <c r="F68" s="149"/>
      <c r="G68" s="147">
        <f t="shared" si="0"/>
        <v>0</v>
      </c>
      <c r="H68" s="217">
        <v>9.8197015104067281E-2</v>
      </c>
      <c r="I68" s="217">
        <v>0.85842883279269977</v>
      </c>
      <c r="J68" s="218">
        <v>4.3374152103232949E-2</v>
      </c>
      <c r="K68" s="15"/>
    </row>
    <row r="69" spans="2:11">
      <c r="B69" s="151" t="s">
        <v>11</v>
      </c>
      <c r="C69" s="151"/>
      <c r="D69" s="151"/>
      <c r="E69" s="151"/>
      <c r="F69" s="166"/>
      <c r="G69" s="151" t="e">
        <f>SUM(G56:G68)</f>
        <v>#VALUE!</v>
      </c>
      <c r="H69" s="219"/>
      <c r="I69" s="219"/>
      <c r="J69" s="220"/>
      <c r="K69" s="15"/>
    </row>
    <row r="71" spans="2:11" s="140" customFormat="1" ht="30" customHeight="1">
      <c r="B71" s="138" t="s">
        <v>31</v>
      </c>
      <c r="C71" s="139"/>
      <c r="D71" s="139"/>
      <c r="E71" s="139"/>
      <c r="F71" s="139"/>
      <c r="G71" s="139"/>
      <c r="H71" s="139"/>
      <c r="I71" s="139"/>
      <c r="J71" s="139"/>
      <c r="K71" s="139"/>
    </row>
    <row r="72" spans="2:11" ht="15">
      <c r="B72" s="141"/>
      <c r="C72" s="15"/>
      <c r="D72" s="15"/>
      <c r="E72" s="15"/>
      <c r="F72" s="15"/>
      <c r="G72" s="15"/>
    </row>
    <row r="73" spans="2:11" ht="15">
      <c r="B73" s="245" t="str">
        <f>B28</f>
        <v>Jätejae</v>
      </c>
      <c r="C73" s="247" t="s">
        <v>82</v>
      </c>
      <c r="D73" s="248"/>
      <c r="E73" s="248"/>
      <c r="F73" s="249"/>
    </row>
    <row r="74" spans="2:11" ht="15">
      <c r="B74" s="246"/>
      <c r="C74" s="163" t="s">
        <v>16</v>
      </c>
      <c r="D74" s="163" t="s">
        <v>3</v>
      </c>
      <c r="E74" s="163" t="s">
        <v>4</v>
      </c>
      <c r="F74" s="164" t="s">
        <v>5</v>
      </c>
    </row>
    <row r="75" spans="2:11">
      <c r="B75" s="147" t="s">
        <v>28</v>
      </c>
      <c r="C75" s="147">
        <f>G56+C30+C31</f>
        <v>0</v>
      </c>
      <c r="D75" s="147">
        <f>D30+D31+G56*H56</f>
        <v>0</v>
      </c>
      <c r="E75" s="147">
        <f>E30+E31+G56*I56</f>
        <v>0</v>
      </c>
      <c r="F75" s="147">
        <f>F30+F31+G56*J56</f>
        <v>0</v>
      </c>
    </row>
    <row r="76" spans="2:11">
      <c r="B76" s="151" t="s">
        <v>18</v>
      </c>
      <c r="C76" s="151">
        <f>G57+C32+C33</f>
        <v>0</v>
      </c>
      <c r="D76" s="151">
        <f>D32+D33+G57*H57</f>
        <v>0</v>
      </c>
      <c r="E76" s="151">
        <f>E32+E33+G57*I57</f>
        <v>0</v>
      </c>
      <c r="F76" s="151">
        <f>F32+F33+G57*J57</f>
        <v>0</v>
      </c>
    </row>
    <row r="77" spans="2:11">
      <c r="B77" s="147" t="s">
        <v>19</v>
      </c>
      <c r="C77" s="147">
        <f>G58+C36</f>
        <v>0</v>
      </c>
      <c r="D77" s="147">
        <f>D36+G58*H58</f>
        <v>0</v>
      </c>
      <c r="E77" s="147">
        <f>E36+G58*I58</f>
        <v>0</v>
      </c>
      <c r="F77" s="147">
        <f>F36+G58*J58</f>
        <v>0</v>
      </c>
    </row>
    <row r="78" spans="2:11">
      <c r="B78" s="151" t="s">
        <v>20</v>
      </c>
      <c r="C78" s="151">
        <f t="shared" ref="C78:C86" si="1">C41+G59</f>
        <v>0</v>
      </c>
      <c r="D78" s="151">
        <f t="shared" ref="D78:D87" si="2">D41+G59*H59</f>
        <v>0</v>
      </c>
      <c r="E78" s="151">
        <f t="shared" ref="E78:E87" si="3">E41+G59*I59</f>
        <v>0</v>
      </c>
      <c r="F78" s="151">
        <f t="shared" ref="F78:F87" si="4">F41+G59*J59</f>
        <v>0</v>
      </c>
    </row>
    <row r="79" spans="2:11">
      <c r="B79" s="147" t="s">
        <v>21</v>
      </c>
      <c r="C79" s="147" t="e">
        <f t="shared" si="1"/>
        <v>#VALUE!</v>
      </c>
      <c r="D79" s="147" t="e">
        <f t="shared" si="2"/>
        <v>#VALUE!</v>
      </c>
      <c r="E79" s="147" t="e">
        <f t="shared" si="3"/>
        <v>#VALUE!</v>
      </c>
      <c r="F79" s="147" t="e">
        <f t="shared" si="4"/>
        <v>#VALUE!</v>
      </c>
    </row>
    <row r="80" spans="2:11">
      <c r="B80" s="151" t="s">
        <v>22</v>
      </c>
      <c r="C80" s="151" t="e">
        <f t="shared" si="1"/>
        <v>#VALUE!</v>
      </c>
      <c r="D80" s="151" t="e">
        <f>D43+G61*H61</f>
        <v>#VALUE!</v>
      </c>
      <c r="E80" s="151" t="e">
        <f t="shared" si="3"/>
        <v>#VALUE!</v>
      </c>
      <c r="F80" s="151" t="e">
        <f t="shared" si="4"/>
        <v>#VALUE!</v>
      </c>
    </row>
    <row r="81" spans="2:11">
      <c r="B81" s="147" t="s">
        <v>134</v>
      </c>
      <c r="C81" s="147" t="e">
        <f>G62</f>
        <v>#VALUE!</v>
      </c>
      <c r="D81" s="147" t="e">
        <f>G62*H62</f>
        <v>#VALUE!</v>
      </c>
      <c r="E81" s="147" t="e">
        <f>G62*I62</f>
        <v>#VALUE!</v>
      </c>
      <c r="F81" s="147" t="e">
        <f>G62*J62</f>
        <v>#VALUE!</v>
      </c>
    </row>
    <row r="82" spans="2:11">
      <c r="B82" s="151" t="s">
        <v>23</v>
      </c>
      <c r="C82" s="151">
        <f t="shared" si="1"/>
        <v>0</v>
      </c>
      <c r="D82" s="151">
        <f>D45+G63*H63</f>
        <v>0</v>
      </c>
      <c r="E82" s="151">
        <f t="shared" si="3"/>
        <v>0</v>
      </c>
      <c r="F82" s="151">
        <f t="shared" si="4"/>
        <v>0</v>
      </c>
    </row>
    <row r="83" spans="2:11">
      <c r="B83" s="147" t="s">
        <v>24</v>
      </c>
      <c r="C83" s="147" t="e">
        <f>C46+G64</f>
        <v>#VALUE!</v>
      </c>
      <c r="D83" s="147" t="e">
        <f>D46+G64*H64</f>
        <v>#VALUE!</v>
      </c>
      <c r="E83" s="147" t="e">
        <f t="shared" si="3"/>
        <v>#VALUE!</v>
      </c>
      <c r="F83" s="147" t="e">
        <f t="shared" si="4"/>
        <v>#VALUE!</v>
      </c>
    </row>
    <row r="84" spans="2:11">
      <c r="B84" s="151" t="s">
        <v>132</v>
      </c>
      <c r="C84" s="151" t="e">
        <f>G65</f>
        <v>#VALUE!</v>
      </c>
      <c r="D84" s="151" t="e">
        <f>G65*H65</f>
        <v>#VALUE!</v>
      </c>
      <c r="E84" s="151" t="e">
        <f>G65*I65</f>
        <v>#VALUE!</v>
      </c>
      <c r="F84" s="151" t="e">
        <f>G65*J65</f>
        <v>#VALUE!</v>
      </c>
    </row>
    <row r="85" spans="2:11">
      <c r="B85" s="169" t="s">
        <v>133</v>
      </c>
      <c r="C85" s="169" t="e">
        <f>G66</f>
        <v>#VALUE!</v>
      </c>
      <c r="D85" s="169" t="e">
        <f>G66*H66</f>
        <v>#VALUE!</v>
      </c>
      <c r="E85" s="169" t="e">
        <f>G66*I66</f>
        <v>#VALUE!</v>
      </c>
      <c r="F85" s="169" t="e">
        <f>G66*J66</f>
        <v>#VALUE!</v>
      </c>
    </row>
    <row r="86" spans="2:11">
      <c r="B86" s="151" t="s">
        <v>123</v>
      </c>
      <c r="C86" s="151">
        <f t="shared" si="1"/>
        <v>0</v>
      </c>
      <c r="D86" s="151">
        <f>D49+G67*H67</f>
        <v>0</v>
      </c>
      <c r="E86" s="151">
        <f t="shared" si="3"/>
        <v>0</v>
      </c>
      <c r="F86" s="151">
        <f t="shared" si="4"/>
        <v>0</v>
      </c>
    </row>
    <row r="87" spans="2:11">
      <c r="B87" s="147" t="s">
        <v>26</v>
      </c>
      <c r="C87" s="147">
        <f>C50+G68</f>
        <v>0</v>
      </c>
      <c r="D87" s="147">
        <f t="shared" si="2"/>
        <v>0</v>
      </c>
      <c r="E87" s="147">
        <f t="shared" si="3"/>
        <v>0</v>
      </c>
      <c r="F87" s="147">
        <f t="shared" si="4"/>
        <v>0</v>
      </c>
    </row>
    <row r="88" spans="2:11">
      <c r="B88" s="151" t="s">
        <v>11</v>
      </c>
      <c r="C88" s="151" t="e">
        <f>SUM(C75:C87)</f>
        <v>#VALUE!</v>
      </c>
      <c r="D88" s="151" t="e">
        <f>SUM(D75:D87)</f>
        <v>#VALUE!</v>
      </c>
      <c r="E88" s="151" t="e">
        <f>SUM(E75:E87)</f>
        <v>#VALUE!</v>
      </c>
      <c r="F88" s="151" t="e">
        <f>SUM(F75:F87)</f>
        <v>#VALUE!</v>
      </c>
      <c r="G88" s="173"/>
    </row>
    <row r="89" spans="2:11">
      <c r="B89" s="5" t="s">
        <v>141</v>
      </c>
    </row>
    <row r="91" spans="2:11" s="137" customFormat="1" ht="30" customHeight="1">
      <c r="B91" s="135" t="s">
        <v>111</v>
      </c>
      <c r="C91" s="136"/>
      <c r="D91" s="136"/>
      <c r="E91" s="136"/>
      <c r="F91" s="136"/>
      <c r="G91" s="136"/>
      <c r="H91" s="136"/>
      <c r="I91" s="136"/>
      <c r="J91" s="136"/>
      <c r="K91" s="136"/>
    </row>
    <row r="93" spans="2:11" ht="15">
      <c r="B93" s="245" t="str">
        <f>B28</f>
        <v>Jätejae</v>
      </c>
      <c r="C93" s="247" t="s">
        <v>112</v>
      </c>
      <c r="D93" s="248"/>
      <c r="E93" s="248"/>
      <c r="F93" s="249"/>
      <c r="H93" s="250" t="s">
        <v>89</v>
      </c>
      <c r="I93" s="248"/>
      <c r="J93" s="251"/>
    </row>
    <row r="94" spans="2:11" ht="15">
      <c r="B94" s="246"/>
      <c r="C94" s="163" t="s">
        <v>16</v>
      </c>
      <c r="D94" s="163" t="s">
        <v>3</v>
      </c>
      <c r="E94" s="163" t="s">
        <v>4</v>
      </c>
      <c r="F94" s="164" t="s">
        <v>5</v>
      </c>
      <c r="H94" s="163" t="s">
        <v>3</v>
      </c>
      <c r="I94" s="163" t="s">
        <v>4</v>
      </c>
      <c r="J94" s="163" t="s">
        <v>5</v>
      </c>
    </row>
    <row r="95" spans="2:11">
      <c r="B95" s="147" t="s">
        <v>28</v>
      </c>
      <c r="C95" s="147">
        <f>Petra!N27</f>
        <v>0</v>
      </c>
      <c r="D95" s="147">
        <f>C95*H95</f>
        <v>0</v>
      </c>
      <c r="E95" s="147">
        <f>C95*I95</f>
        <v>0</v>
      </c>
      <c r="F95" s="147">
        <f>C95*J95</f>
        <v>0</v>
      </c>
      <c r="G95" s="174"/>
      <c r="H95" s="217">
        <v>4.909230124060234E-3</v>
      </c>
      <c r="I95" s="217">
        <v>0.93263800952137876</v>
      </c>
      <c r="J95" s="218">
        <v>6.2452760354560981E-2</v>
      </c>
    </row>
    <row r="96" spans="2:11">
      <c r="B96" s="151" t="s">
        <v>18</v>
      </c>
      <c r="C96" s="151">
        <f>Petra!O27</f>
        <v>0</v>
      </c>
      <c r="D96" s="151">
        <f>C96*H96</f>
        <v>0</v>
      </c>
      <c r="E96" s="151">
        <f t="shared" ref="E96:E107" si="5">C96*I96</f>
        <v>0</v>
      </c>
      <c r="F96" s="151">
        <f t="shared" ref="F96:F107" si="6">C96*J96</f>
        <v>0</v>
      </c>
      <c r="G96" s="174"/>
      <c r="H96" s="219">
        <v>0.88514577856722965</v>
      </c>
      <c r="I96" s="219">
        <v>0.11052298076898608</v>
      </c>
      <c r="J96" s="220">
        <v>4.3312406637842629E-3</v>
      </c>
    </row>
    <row r="97" spans="2:11">
      <c r="B97" s="216" t="s">
        <v>19</v>
      </c>
      <c r="C97" s="147"/>
      <c r="D97" s="147"/>
      <c r="E97" s="147"/>
      <c r="F97" s="147"/>
      <c r="G97" s="174"/>
      <c r="H97" s="217">
        <v>1</v>
      </c>
      <c r="I97" s="217">
        <v>0</v>
      </c>
      <c r="J97" s="218">
        <v>0</v>
      </c>
    </row>
    <row r="98" spans="2:11">
      <c r="B98" s="151" t="s">
        <v>29</v>
      </c>
      <c r="C98" s="151">
        <f>Petra!P27</f>
        <v>0</v>
      </c>
      <c r="D98" s="151">
        <f>C98*H98</f>
        <v>0</v>
      </c>
      <c r="E98" s="151">
        <f>C98*I98</f>
        <v>0</v>
      </c>
      <c r="F98" s="151">
        <f>C98*J98</f>
        <v>0</v>
      </c>
      <c r="G98" s="174"/>
      <c r="H98" s="219">
        <v>0.92979238471194703</v>
      </c>
      <c r="I98" s="219">
        <v>7.0201628112582848E-2</v>
      </c>
      <c r="J98" s="220">
        <v>5.987175470142954E-6</v>
      </c>
    </row>
    <row r="99" spans="2:11">
      <c r="B99" s="147" t="s">
        <v>21</v>
      </c>
      <c r="C99" s="147" t="e">
        <f>Petra!Q27+0.25*D60</f>
        <v>#VALUE!</v>
      </c>
      <c r="D99" s="147" t="e">
        <f>Petra!Q27*H99+0.25*D60</f>
        <v>#VALUE!</v>
      </c>
      <c r="E99" s="147">
        <f>Petra!Q27*I99</f>
        <v>0</v>
      </c>
      <c r="F99" s="147">
        <f>Petra!Q27*J99</f>
        <v>0</v>
      </c>
      <c r="G99" s="174"/>
      <c r="H99" s="217">
        <v>0.99842036435202597</v>
      </c>
      <c r="I99" s="217">
        <v>0</v>
      </c>
      <c r="J99" s="218">
        <v>1.5796356479743116E-3</v>
      </c>
    </row>
    <row r="100" spans="2:11">
      <c r="B100" s="151" t="s">
        <v>22</v>
      </c>
      <c r="C100" s="151" t="e">
        <f>Petra!R27+0.01*D61</f>
        <v>#VALUE!</v>
      </c>
      <c r="D100" s="151" t="e">
        <f>Petra!R27*H100+0.01*D61</f>
        <v>#VALUE!</v>
      </c>
      <c r="E100" s="151">
        <f>Petra!R27*I100</f>
        <v>0</v>
      </c>
      <c r="F100" s="151">
        <f>Petra!R27*J100</f>
        <v>0</v>
      </c>
      <c r="G100" s="174"/>
      <c r="H100" s="219">
        <v>1</v>
      </c>
      <c r="I100" s="219">
        <v>0</v>
      </c>
      <c r="J100" s="220">
        <v>0</v>
      </c>
    </row>
    <row r="101" spans="2:11">
      <c r="B101" s="216" t="s">
        <v>30</v>
      </c>
      <c r="C101" s="147"/>
      <c r="D101" s="147"/>
      <c r="E101" s="147"/>
      <c r="F101" s="147"/>
      <c r="G101" s="174"/>
      <c r="H101" s="217">
        <v>0.92979238471194703</v>
      </c>
      <c r="I101" s="217">
        <v>7.0201628112582848E-2</v>
      </c>
      <c r="J101" s="218">
        <v>5.987175470142954E-6</v>
      </c>
    </row>
    <row r="102" spans="2:11">
      <c r="B102" s="151" t="s">
        <v>23</v>
      </c>
      <c r="C102" s="151">
        <f>Petra!S27</f>
        <v>0</v>
      </c>
      <c r="D102" s="151">
        <f t="shared" ref="D102:D107" si="7">C102*H102</f>
        <v>0</v>
      </c>
      <c r="E102" s="151">
        <f t="shared" si="5"/>
        <v>0</v>
      </c>
      <c r="F102" s="151">
        <f t="shared" si="6"/>
        <v>0</v>
      </c>
      <c r="G102" s="174"/>
      <c r="H102" s="219">
        <v>6.6742701730528806E-2</v>
      </c>
      <c r="I102" s="219">
        <v>0.93325729826947124</v>
      </c>
      <c r="J102" s="220">
        <v>0</v>
      </c>
    </row>
    <row r="103" spans="2:11">
      <c r="B103" s="147" t="s">
        <v>24</v>
      </c>
      <c r="C103" s="147" t="e">
        <f>Petra!T27+0.04*D64</f>
        <v>#VALUE!</v>
      </c>
      <c r="D103" s="147" t="e">
        <f>Petra!T27*H103+0.04*D64</f>
        <v>#VALUE!</v>
      </c>
      <c r="E103" s="147">
        <f>Petra!T27*I103</f>
        <v>0</v>
      </c>
      <c r="F103" s="147">
        <f>Petra!T27*J103</f>
        <v>0</v>
      </c>
      <c r="G103" s="174"/>
      <c r="H103" s="217">
        <v>0.40584138107854029</v>
      </c>
      <c r="I103" s="217">
        <v>0.59383813349286385</v>
      </c>
      <c r="J103" s="218">
        <v>3.204854285958465E-4</v>
      </c>
    </row>
    <row r="104" spans="2:11">
      <c r="B104" s="151" t="s">
        <v>25</v>
      </c>
      <c r="C104" s="151">
        <f>Petra!U27</f>
        <v>0</v>
      </c>
      <c r="D104" s="151">
        <f>C104*H104</f>
        <v>0</v>
      </c>
      <c r="E104" s="151">
        <f t="shared" si="5"/>
        <v>0</v>
      </c>
      <c r="F104" s="151">
        <f t="shared" si="6"/>
        <v>0</v>
      </c>
      <c r="G104" s="174"/>
      <c r="H104" s="219">
        <v>0.88475041730589887</v>
      </c>
      <c r="I104" s="219">
        <v>5.1763245186342677E-2</v>
      </c>
      <c r="J104" s="220">
        <v>6.3486337507758464E-2</v>
      </c>
    </row>
    <row r="105" spans="2:11">
      <c r="B105" s="169" t="s">
        <v>127</v>
      </c>
      <c r="C105" s="169">
        <f>Petra!V27</f>
        <v>0</v>
      </c>
      <c r="D105" s="169">
        <f>C105*H105</f>
        <v>0</v>
      </c>
      <c r="E105" s="169">
        <f>C105*I105</f>
        <v>0</v>
      </c>
      <c r="F105" s="169">
        <f t="shared" si="6"/>
        <v>0</v>
      </c>
      <c r="G105" s="174"/>
      <c r="H105" s="221">
        <v>1</v>
      </c>
      <c r="I105" s="221">
        <v>0</v>
      </c>
      <c r="J105" s="222">
        <v>0</v>
      </c>
    </row>
    <row r="106" spans="2:11">
      <c r="B106" s="215" t="s">
        <v>123</v>
      </c>
      <c r="C106" s="151"/>
      <c r="D106" s="151"/>
      <c r="E106" s="151"/>
      <c r="F106" s="151"/>
      <c r="G106" s="174"/>
      <c r="H106" s="219">
        <v>0.92616545405551065</v>
      </c>
      <c r="I106" s="219">
        <v>7.3565076798706552E-2</v>
      </c>
      <c r="J106" s="220">
        <v>2.6946914578280785E-4</v>
      </c>
    </row>
    <row r="107" spans="2:11">
      <c r="B107" s="147" t="s">
        <v>26</v>
      </c>
      <c r="C107" s="147">
        <f>Petra!W27</f>
        <v>0</v>
      </c>
      <c r="D107" s="147">
        <f t="shared" si="7"/>
        <v>0</v>
      </c>
      <c r="E107" s="147">
        <f t="shared" si="5"/>
        <v>0</v>
      </c>
      <c r="F107" s="147">
        <f t="shared" si="6"/>
        <v>0</v>
      </c>
      <c r="G107" s="174"/>
      <c r="H107" s="217">
        <v>9.8197015104067281E-2</v>
      </c>
      <c r="I107" s="217">
        <v>0.85842883279269977</v>
      </c>
      <c r="J107" s="218">
        <v>4.3374152103232949E-2</v>
      </c>
    </row>
    <row r="108" spans="2:11">
      <c r="B108" s="151" t="s">
        <v>11</v>
      </c>
      <c r="C108" s="151" t="e">
        <f>SUM(C95:C107)</f>
        <v>#VALUE!</v>
      </c>
      <c r="D108" s="151" t="e">
        <f t="shared" ref="D108:F108" si="8">SUM(D95:D107)</f>
        <v>#VALUE!</v>
      </c>
      <c r="E108" s="151">
        <f t="shared" si="8"/>
        <v>0</v>
      </c>
      <c r="F108" s="151">
        <f t="shared" si="8"/>
        <v>0</v>
      </c>
      <c r="G108" s="173"/>
      <c r="H108" s="219"/>
      <c r="I108" s="219"/>
      <c r="J108" s="220"/>
    </row>
    <row r="111" spans="2:11" s="137" customFormat="1" ht="30" customHeight="1">
      <c r="B111" s="135" t="s">
        <v>32</v>
      </c>
      <c r="C111" s="136"/>
      <c r="D111" s="136"/>
      <c r="E111" s="136"/>
      <c r="F111" s="136"/>
      <c r="G111" s="136"/>
      <c r="H111" s="136"/>
      <c r="I111" s="136"/>
      <c r="J111" s="136"/>
      <c r="K111" s="136"/>
    </row>
    <row r="113" spans="2:6" ht="15">
      <c r="B113" s="245" t="str">
        <f>B28</f>
        <v>Jätejae</v>
      </c>
      <c r="C113" s="247" t="s">
        <v>81</v>
      </c>
      <c r="D113" s="248"/>
      <c r="E113" s="248"/>
      <c r="F113" s="249"/>
    </row>
    <row r="114" spans="2:6" ht="15">
      <c r="B114" s="246"/>
      <c r="C114" s="163" t="s">
        <v>16</v>
      </c>
      <c r="D114" s="163" t="s">
        <v>3</v>
      </c>
      <c r="E114" s="163" t="s">
        <v>4</v>
      </c>
      <c r="F114" s="164" t="s">
        <v>5</v>
      </c>
    </row>
    <row r="115" spans="2:6">
      <c r="B115" s="147" t="s">
        <v>28</v>
      </c>
      <c r="C115" s="147">
        <f>C75+C95</f>
        <v>0</v>
      </c>
      <c r="D115" s="147">
        <f t="shared" ref="C115:F117" si="9">D75+D95</f>
        <v>0</v>
      </c>
      <c r="E115" s="147">
        <f t="shared" si="9"/>
        <v>0</v>
      </c>
      <c r="F115" s="147">
        <f t="shared" si="9"/>
        <v>0</v>
      </c>
    </row>
    <row r="116" spans="2:6">
      <c r="B116" s="151" t="s">
        <v>18</v>
      </c>
      <c r="C116" s="151">
        <f t="shared" si="9"/>
        <v>0</v>
      </c>
      <c r="D116" s="151">
        <f t="shared" si="9"/>
        <v>0</v>
      </c>
      <c r="E116" s="151">
        <f t="shared" si="9"/>
        <v>0</v>
      </c>
      <c r="F116" s="151">
        <f t="shared" si="9"/>
        <v>0</v>
      </c>
    </row>
    <row r="117" spans="2:6">
      <c r="B117" s="147" t="s">
        <v>19</v>
      </c>
      <c r="C117" s="147">
        <f t="shared" si="9"/>
        <v>0</v>
      </c>
      <c r="D117" s="147">
        <f t="shared" si="9"/>
        <v>0</v>
      </c>
      <c r="E117" s="147">
        <f t="shared" si="9"/>
        <v>0</v>
      </c>
      <c r="F117" s="147">
        <f t="shared" si="9"/>
        <v>0</v>
      </c>
    </row>
    <row r="118" spans="2:6">
      <c r="B118" s="151" t="s">
        <v>29</v>
      </c>
      <c r="C118" s="151" t="e">
        <f>C78+C81+C98+C101</f>
        <v>#VALUE!</v>
      </c>
      <c r="D118" s="151" t="e">
        <f>D78+D98+D81+D101</f>
        <v>#VALUE!</v>
      </c>
      <c r="E118" s="151" t="e">
        <f>E78+E98+E81+E101</f>
        <v>#VALUE!</v>
      </c>
      <c r="F118" s="151" t="e">
        <f>F78+F98+F81+F101</f>
        <v>#VALUE!</v>
      </c>
    </row>
    <row r="119" spans="2:6">
      <c r="B119" s="147" t="s">
        <v>21</v>
      </c>
      <c r="C119" s="147" t="e">
        <f t="shared" ref="C119:F120" si="10">C79+C99</f>
        <v>#VALUE!</v>
      </c>
      <c r="D119" s="147" t="e">
        <f t="shared" si="10"/>
        <v>#VALUE!</v>
      </c>
      <c r="E119" s="147" t="e">
        <f t="shared" si="10"/>
        <v>#VALUE!</v>
      </c>
      <c r="F119" s="147" t="e">
        <f t="shared" si="10"/>
        <v>#VALUE!</v>
      </c>
    </row>
    <row r="120" spans="2:6">
      <c r="B120" s="151" t="s">
        <v>22</v>
      </c>
      <c r="C120" s="151" t="e">
        <f t="shared" si="10"/>
        <v>#VALUE!</v>
      </c>
      <c r="D120" s="151" t="e">
        <f t="shared" si="10"/>
        <v>#VALUE!</v>
      </c>
      <c r="E120" s="151" t="e">
        <f t="shared" si="10"/>
        <v>#VALUE!</v>
      </c>
      <c r="F120" s="151" t="e">
        <f t="shared" si="10"/>
        <v>#VALUE!</v>
      </c>
    </row>
    <row r="121" spans="2:6">
      <c r="B121" s="147" t="s">
        <v>23</v>
      </c>
      <c r="C121" s="147">
        <f t="shared" ref="C121:F126" si="11">C82+C102</f>
        <v>0</v>
      </c>
      <c r="D121" s="147">
        <f t="shared" si="11"/>
        <v>0</v>
      </c>
      <c r="E121" s="147">
        <f t="shared" si="11"/>
        <v>0</v>
      </c>
      <c r="F121" s="147">
        <f t="shared" si="11"/>
        <v>0</v>
      </c>
    </row>
    <row r="122" spans="2:6">
      <c r="B122" s="151" t="s">
        <v>24</v>
      </c>
      <c r="C122" s="151" t="e">
        <f t="shared" si="11"/>
        <v>#VALUE!</v>
      </c>
      <c r="D122" s="151" t="e">
        <f t="shared" si="11"/>
        <v>#VALUE!</v>
      </c>
      <c r="E122" s="151" t="e">
        <f t="shared" si="11"/>
        <v>#VALUE!</v>
      </c>
      <c r="F122" s="151" t="e">
        <f t="shared" si="11"/>
        <v>#VALUE!</v>
      </c>
    </row>
    <row r="123" spans="2:6">
      <c r="B123" s="147" t="s">
        <v>25</v>
      </c>
      <c r="C123" s="147" t="e">
        <f>C84+C104</f>
        <v>#VALUE!</v>
      </c>
      <c r="D123" s="147" t="e">
        <f>D84+D104</f>
        <v>#VALUE!</v>
      </c>
      <c r="E123" s="147" t="e">
        <f>E84+E104</f>
        <v>#VALUE!</v>
      </c>
      <c r="F123" s="147" t="e">
        <f>F84+F104</f>
        <v>#VALUE!</v>
      </c>
    </row>
    <row r="124" spans="2:6">
      <c r="B124" s="151" t="s">
        <v>127</v>
      </c>
      <c r="C124" s="151" t="e">
        <f>C85+C105</f>
        <v>#VALUE!</v>
      </c>
      <c r="D124" s="151" t="e">
        <f t="shared" si="11"/>
        <v>#VALUE!</v>
      </c>
      <c r="E124" s="151" t="e">
        <f>E85+E105</f>
        <v>#VALUE!</v>
      </c>
      <c r="F124" s="151" t="e">
        <f t="shared" si="11"/>
        <v>#VALUE!</v>
      </c>
    </row>
    <row r="125" spans="2:6">
      <c r="B125" s="169" t="s">
        <v>123</v>
      </c>
      <c r="C125" s="169">
        <f t="shared" si="11"/>
        <v>0</v>
      </c>
      <c r="D125" s="169">
        <f t="shared" si="11"/>
        <v>0</v>
      </c>
      <c r="E125" s="169">
        <f t="shared" si="11"/>
        <v>0</v>
      </c>
      <c r="F125" s="169">
        <f t="shared" si="11"/>
        <v>0</v>
      </c>
    </row>
    <row r="126" spans="2:6">
      <c r="B126" s="151" t="s">
        <v>26</v>
      </c>
      <c r="C126" s="151">
        <f t="shared" si="11"/>
        <v>0</v>
      </c>
      <c r="D126" s="151">
        <f t="shared" si="11"/>
        <v>0</v>
      </c>
      <c r="E126" s="151">
        <f t="shared" si="11"/>
        <v>0</v>
      </c>
      <c r="F126" s="151">
        <f t="shared" si="11"/>
        <v>0</v>
      </c>
    </row>
    <row r="127" spans="2:6">
      <c r="B127" s="147" t="s">
        <v>11</v>
      </c>
      <c r="C127" s="147" t="e">
        <f>SUM(C115:C126)</f>
        <v>#VALUE!</v>
      </c>
      <c r="D127" s="147" t="e">
        <f t="shared" ref="D127:F127" si="12">SUM(D115:D126)</f>
        <v>#VALUE!</v>
      </c>
      <c r="E127" s="147" t="e">
        <f t="shared" si="12"/>
        <v>#VALUE!</v>
      </c>
      <c r="F127" s="147" t="e">
        <f t="shared" si="12"/>
        <v>#VALUE!</v>
      </c>
    </row>
    <row r="128" spans="2:6">
      <c r="C128" s="173"/>
    </row>
  </sheetData>
  <mergeCells count="17">
    <mergeCell ref="B39:B40"/>
    <mergeCell ref="C39:F39"/>
    <mergeCell ref="B18:B20"/>
    <mergeCell ref="D18:D20"/>
    <mergeCell ref="E18:F20"/>
    <mergeCell ref="B28:B29"/>
    <mergeCell ref="C28:F28"/>
    <mergeCell ref="B113:B114"/>
    <mergeCell ref="C113:F113"/>
    <mergeCell ref="B54:B55"/>
    <mergeCell ref="H54:J54"/>
    <mergeCell ref="B73:B74"/>
    <mergeCell ref="C73:F73"/>
    <mergeCell ref="B93:B94"/>
    <mergeCell ref="C93:F93"/>
    <mergeCell ref="H93:J93"/>
    <mergeCell ref="C54:F54"/>
  </mergeCells>
  <hyperlinks>
    <hyperlink ref="G15" r:id="rId1"/>
    <hyperlink ref="G14" r:id="rId2"/>
    <hyperlink ref="G16" r:id="rId3"/>
  </hyperlinks>
  <pageMargins left="0.7" right="0.7" top="0.75" bottom="0.75" header="0.3" footer="0.3"/>
  <pageSetup paperSize="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3313" r:id="rId7" name="Option Button 1">
              <controlPr locked="0" defaultSize="0" autoFill="0" autoLine="0" autoPict="0">
                <anchor moveWithCells="1">
                  <from>
                    <xdr:col>2</xdr:col>
                    <xdr:colOff>19050</xdr:colOff>
                    <xdr:row>17</xdr:row>
                    <xdr:rowOff>38100</xdr:rowOff>
                  </from>
                  <to>
                    <xdr:col>2</xdr:col>
                    <xdr:colOff>1066800</xdr:colOff>
                    <xdr:row>18</xdr:row>
                    <xdr:rowOff>66675</xdr:rowOff>
                  </to>
                </anchor>
              </controlPr>
            </control>
          </mc:Choice>
        </mc:AlternateContent>
        <mc:AlternateContent xmlns:mc="http://schemas.openxmlformats.org/markup-compatibility/2006">
          <mc:Choice Requires="x14">
            <control shapeId="13314" r:id="rId8" name="Option Button 2">
              <controlPr locked="0" defaultSize="0" autoFill="0" autoLine="0" autoPict="0">
                <anchor moveWithCells="1">
                  <from>
                    <xdr:col>2</xdr:col>
                    <xdr:colOff>9525</xdr:colOff>
                    <xdr:row>18</xdr:row>
                    <xdr:rowOff>114300</xdr:rowOff>
                  </from>
                  <to>
                    <xdr:col>2</xdr:col>
                    <xdr:colOff>1038225</xdr:colOff>
                    <xdr:row>19</xdr:row>
                    <xdr:rowOff>142875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3:K128"/>
  <sheetViews>
    <sheetView zoomScale="90" zoomScaleNormal="90" workbookViewId="0">
      <selection activeCell="C4" sqref="C4"/>
    </sheetView>
  </sheetViews>
  <sheetFormatPr defaultColWidth="9.140625" defaultRowHeight="14.25"/>
  <cols>
    <col min="1" max="1" width="4.28515625" style="5" customWidth="1"/>
    <col min="2" max="2" width="43.140625" style="5" customWidth="1"/>
    <col min="3" max="3" width="20.7109375" style="5" customWidth="1"/>
    <col min="4" max="4" width="30.7109375" style="5" customWidth="1"/>
    <col min="5" max="5" width="30.42578125" style="5" customWidth="1"/>
    <col min="6" max="6" width="28.42578125" style="5" bestFit="1" customWidth="1"/>
    <col min="7" max="7" width="12.85546875" style="5" customWidth="1"/>
    <col min="8" max="8" width="28.5703125" style="5" bestFit="1" customWidth="1"/>
    <col min="9" max="9" width="24.85546875" style="5" bestFit="1" customWidth="1"/>
    <col min="10" max="10" width="12.85546875" style="5" bestFit="1" customWidth="1"/>
    <col min="11" max="11" width="10.28515625" style="5" customWidth="1"/>
    <col min="12" max="12" width="34" style="5" bestFit="1" customWidth="1"/>
    <col min="13" max="13" width="8.28515625" style="5" bestFit="1" customWidth="1"/>
    <col min="14" max="16384" width="9.140625" style="5"/>
  </cols>
  <sheetData>
    <row r="3" spans="2:8" ht="20.25">
      <c r="B3" s="4" t="s">
        <v>239</v>
      </c>
      <c r="C3" s="99"/>
    </row>
    <row r="4" spans="2:8" ht="15">
      <c r="B4" s="100"/>
      <c r="C4" s="101"/>
      <c r="D4" s="9"/>
    </row>
    <row r="5" spans="2:8" ht="15.75" customHeight="1"/>
    <row r="6" spans="2:8">
      <c r="D6" s="102"/>
    </row>
    <row r="7" spans="2:8" ht="15">
      <c r="B7" s="103" t="s">
        <v>6</v>
      </c>
      <c r="C7" s="21"/>
    </row>
    <row r="8" spans="2:8">
      <c r="B8" s="104" t="s">
        <v>7</v>
      </c>
      <c r="C8" s="105"/>
    </row>
    <row r="9" spans="2:8">
      <c r="B9" s="104" t="s">
        <v>8</v>
      </c>
      <c r="C9" s="105"/>
      <c r="E9" s="15"/>
    </row>
    <row r="10" spans="2:8">
      <c r="B10" s="104" t="s">
        <v>109</v>
      </c>
      <c r="C10" s="106" t="str">
        <f>IFERROR(C9/C8, "-")</f>
        <v>-</v>
      </c>
      <c r="E10" s="15"/>
    </row>
    <row r="11" spans="2:8">
      <c r="C11" s="107"/>
      <c r="E11" s="15"/>
    </row>
    <row r="12" spans="2:8">
      <c r="C12" s="108"/>
      <c r="D12" s="21"/>
      <c r="E12" s="21"/>
      <c r="F12" s="21"/>
    </row>
    <row r="13" spans="2:8" ht="30" customHeight="1">
      <c r="B13" s="109" t="s">
        <v>140</v>
      </c>
      <c r="C13" s="110"/>
      <c r="D13" s="111" t="s">
        <v>9</v>
      </c>
      <c r="E13" s="111" t="s">
        <v>10</v>
      </c>
      <c r="F13" s="112" t="s">
        <v>104</v>
      </c>
      <c r="G13" s="113"/>
      <c r="H13" s="114"/>
    </row>
    <row r="14" spans="2:8">
      <c r="B14" s="16"/>
      <c r="C14" s="115" t="s">
        <v>128</v>
      </c>
      <c r="D14" s="116" t="s">
        <v>122</v>
      </c>
      <c r="E14" s="117"/>
      <c r="F14" s="118"/>
      <c r="G14" s="119" t="s">
        <v>87</v>
      </c>
      <c r="H14" s="120"/>
    </row>
    <row r="15" spans="2:8">
      <c r="B15" s="16"/>
      <c r="C15" s="121" t="s">
        <v>92</v>
      </c>
      <c r="D15" s="122" t="s">
        <v>12</v>
      </c>
      <c r="E15" s="117"/>
      <c r="F15" s="118"/>
      <c r="G15" s="123" t="s">
        <v>87</v>
      </c>
      <c r="H15" s="120"/>
    </row>
    <row r="16" spans="2:8">
      <c r="B16" s="16"/>
      <c r="C16" s="124" t="s">
        <v>130</v>
      </c>
      <c r="D16" s="125" t="s">
        <v>129</v>
      </c>
      <c r="E16" s="126"/>
      <c r="F16" s="127"/>
      <c r="G16" s="123" t="s">
        <v>87</v>
      </c>
      <c r="H16" s="120"/>
    </row>
    <row r="17" spans="2:11">
      <c r="C17" s="128"/>
      <c r="D17" s="128"/>
      <c r="E17" s="26"/>
      <c r="F17" s="26"/>
      <c r="G17" s="129"/>
      <c r="H17" s="120"/>
    </row>
    <row r="18" spans="2:11" ht="15" customHeight="1">
      <c r="B18" s="252" t="s">
        <v>107</v>
      </c>
      <c r="C18" s="130"/>
      <c r="D18" s="253" t="s">
        <v>105</v>
      </c>
      <c r="E18" s="255"/>
      <c r="F18" s="256"/>
      <c r="G18" s="131"/>
      <c r="H18" s="120"/>
    </row>
    <row r="19" spans="2:11">
      <c r="B19" s="252"/>
      <c r="C19" s="132"/>
      <c r="D19" s="253"/>
      <c r="E19" s="257"/>
      <c r="F19" s="258"/>
      <c r="G19" s="131"/>
      <c r="H19" s="120"/>
    </row>
    <row r="20" spans="2:11">
      <c r="B20" s="252"/>
      <c r="C20" s="133"/>
      <c r="D20" s="254"/>
      <c r="E20" s="259"/>
      <c r="F20" s="260"/>
      <c r="G20" s="131"/>
      <c r="H20" s="120"/>
    </row>
    <row r="21" spans="2:11" hidden="1">
      <c r="B21" s="16"/>
      <c r="C21" s="134">
        <v>2</v>
      </c>
      <c r="G21" s="131"/>
      <c r="H21" s="120"/>
    </row>
    <row r="22" spans="2:11">
      <c r="C22" s="113"/>
    </row>
    <row r="24" spans="2:11" s="137" customFormat="1" ht="30" customHeight="1">
      <c r="B24" s="135" t="s">
        <v>13</v>
      </c>
      <c r="C24" s="136"/>
      <c r="D24" s="136"/>
      <c r="E24" s="136"/>
      <c r="F24" s="136"/>
      <c r="G24" s="136"/>
      <c r="H24" s="136"/>
      <c r="I24" s="136"/>
      <c r="J24" s="136"/>
      <c r="K24" s="136"/>
    </row>
    <row r="25" spans="2:11" s="140" customFormat="1" ht="30" customHeight="1">
      <c r="B25" s="138" t="s">
        <v>14</v>
      </c>
      <c r="C25" s="139"/>
      <c r="D25" s="139"/>
      <c r="E25" s="139"/>
      <c r="F25" s="139"/>
      <c r="G25" s="139"/>
      <c r="H25" s="139"/>
      <c r="I25" s="139"/>
      <c r="J25" s="139"/>
      <c r="K25" s="139"/>
    </row>
    <row r="26" spans="2:11" ht="15">
      <c r="B26" s="141"/>
      <c r="C26" s="15"/>
      <c r="D26" s="15"/>
      <c r="E26" s="15"/>
      <c r="F26" s="15"/>
      <c r="G26" s="15"/>
      <c r="H26" s="15"/>
      <c r="I26" s="15"/>
      <c r="J26" s="15"/>
      <c r="K26" s="15"/>
    </row>
    <row r="27" spans="2:11" ht="15">
      <c r="B27" s="103" t="s">
        <v>15</v>
      </c>
      <c r="C27" s="15"/>
      <c r="D27" s="15"/>
      <c r="E27" s="15"/>
      <c r="F27" s="15"/>
      <c r="G27" s="15"/>
      <c r="H27" s="142"/>
      <c r="I27" s="142"/>
      <c r="J27" s="142"/>
    </row>
    <row r="28" spans="2:11" ht="20.100000000000001" customHeight="1">
      <c r="B28" s="245" t="s">
        <v>80</v>
      </c>
      <c r="C28" s="247" t="s">
        <v>84</v>
      </c>
      <c r="D28" s="248"/>
      <c r="E28" s="248"/>
      <c r="F28" s="249"/>
      <c r="H28" s="141"/>
      <c r="I28" s="143"/>
      <c r="J28" s="143"/>
      <c r="K28" s="15"/>
    </row>
    <row r="29" spans="2:11" ht="20.100000000000001" customHeight="1">
      <c r="B29" s="246"/>
      <c r="C29" s="144" t="s">
        <v>16</v>
      </c>
      <c r="D29" s="144" t="s">
        <v>3</v>
      </c>
      <c r="E29" s="144" t="s">
        <v>4</v>
      </c>
      <c r="F29" s="145" t="s">
        <v>5</v>
      </c>
      <c r="G29" s="146"/>
      <c r="H29" s="141"/>
      <c r="J29" s="141"/>
      <c r="K29" s="141"/>
    </row>
    <row r="30" spans="2:11">
      <c r="B30" s="69" t="s">
        <v>17</v>
      </c>
      <c r="C30" s="147"/>
      <c r="D30" s="148"/>
      <c r="E30" s="147"/>
      <c r="F30" s="149"/>
      <c r="G30" s="15"/>
      <c r="H30" s="150"/>
      <c r="I30" s="15"/>
      <c r="J30" s="15"/>
      <c r="K30" s="15"/>
    </row>
    <row r="31" spans="2:11" ht="15">
      <c r="B31" s="57" t="s">
        <v>102</v>
      </c>
      <c r="C31" s="151"/>
      <c r="D31" s="151"/>
      <c r="E31" s="151"/>
      <c r="F31" s="151"/>
      <c r="G31" s="15"/>
      <c r="H31" s="150"/>
      <c r="I31" s="141"/>
      <c r="J31" s="15"/>
      <c r="K31" s="15"/>
    </row>
    <row r="32" spans="2:11">
      <c r="B32" s="69" t="s">
        <v>56</v>
      </c>
      <c r="C32" s="147"/>
      <c r="D32" s="147"/>
      <c r="E32" s="147"/>
      <c r="F32" s="147"/>
      <c r="G32" s="15"/>
      <c r="H32" s="15"/>
      <c r="I32" s="15"/>
      <c r="J32" s="15"/>
      <c r="K32" s="15"/>
    </row>
    <row r="33" spans="1:11" ht="15" customHeight="1">
      <c r="B33" s="57" t="s">
        <v>103</v>
      </c>
      <c r="C33" s="151"/>
      <c r="D33" s="151"/>
      <c r="E33" s="151"/>
      <c r="F33" s="151"/>
      <c r="G33" s="15"/>
      <c r="H33" s="15"/>
      <c r="I33" s="15"/>
      <c r="J33" s="15"/>
      <c r="K33" s="15"/>
    </row>
    <row r="34" spans="1:11" ht="28.5">
      <c r="B34" s="152" t="s">
        <v>146</v>
      </c>
      <c r="C34" s="153"/>
      <c r="D34" s="153">
        <f>C34</f>
        <v>0</v>
      </c>
      <c r="E34" s="153">
        <v>0</v>
      </c>
      <c r="F34" s="153">
        <v>0</v>
      </c>
      <c r="G34" s="15"/>
      <c r="H34" s="15"/>
      <c r="I34" s="15"/>
      <c r="J34" s="15"/>
      <c r="K34" s="15"/>
    </row>
    <row r="35" spans="1:11" ht="29.25" customHeight="1">
      <c r="B35" s="152" t="s">
        <v>145</v>
      </c>
      <c r="C35" s="154"/>
      <c r="D35" s="154"/>
      <c r="E35" s="154"/>
      <c r="F35" s="154"/>
      <c r="G35" s="15"/>
      <c r="H35" s="15"/>
      <c r="I35" s="15"/>
      <c r="J35" s="15"/>
      <c r="K35" s="15"/>
    </row>
    <row r="36" spans="1:11" ht="29.25" hidden="1" customHeight="1">
      <c r="A36" s="155"/>
      <c r="B36" s="156" t="s">
        <v>106</v>
      </c>
      <c r="C36" s="157">
        <f>IF($C$21 = 1, C35,C34)</f>
        <v>0</v>
      </c>
      <c r="D36" s="157">
        <f>IF($C$21 = 1, D35,D34)</f>
        <v>0</v>
      </c>
      <c r="E36" s="157">
        <f>IF($C$21 = 1, E35,E34)</f>
        <v>0</v>
      </c>
      <c r="F36" s="158">
        <f>IF($C$21 =1, F35,F34)</f>
        <v>0</v>
      </c>
      <c r="G36" s="159"/>
      <c r="H36" s="159"/>
      <c r="I36" s="15"/>
      <c r="J36" s="15"/>
      <c r="K36" s="15"/>
    </row>
    <row r="37" spans="1:11" ht="15">
      <c r="H37" s="160"/>
      <c r="I37" s="160"/>
      <c r="J37" s="160"/>
      <c r="K37" s="15"/>
    </row>
    <row r="38" spans="1:11" ht="15">
      <c r="B38" s="161" t="s">
        <v>79</v>
      </c>
      <c r="C38" s="21"/>
      <c r="D38" s="21"/>
      <c r="E38" s="21"/>
      <c r="F38" s="21"/>
      <c r="H38" s="162"/>
      <c r="I38" s="162"/>
      <c r="J38" s="162"/>
      <c r="K38" s="15"/>
    </row>
    <row r="39" spans="1:11" ht="20.100000000000001" customHeight="1">
      <c r="A39" s="16"/>
      <c r="B39" s="245" t="str">
        <f>B28</f>
        <v>Jätejae</v>
      </c>
      <c r="C39" s="247" t="s">
        <v>83</v>
      </c>
      <c r="D39" s="248"/>
      <c r="E39" s="248"/>
      <c r="F39" s="249"/>
      <c r="G39" s="146"/>
      <c r="H39" s="141"/>
      <c r="I39" s="143"/>
      <c r="J39" s="143"/>
      <c r="K39" s="15"/>
    </row>
    <row r="40" spans="1:11" ht="20.100000000000001" customHeight="1">
      <c r="A40" s="16"/>
      <c r="B40" s="246"/>
      <c r="C40" s="163" t="str">
        <f>C29</f>
        <v>Kokonaismäärä</v>
      </c>
      <c r="D40" s="163" t="str">
        <f>D29</f>
        <v>Hyödyntäminen materiaalina</v>
      </c>
      <c r="E40" s="163" t="str">
        <f>E29</f>
        <v>Hyödyntäminen energiana</v>
      </c>
      <c r="F40" s="164" t="str">
        <f>F29</f>
        <v>Loppusijoitus</v>
      </c>
      <c r="G40" s="146"/>
      <c r="I40" s="141"/>
      <c r="J40" s="141"/>
      <c r="K40" s="141"/>
    </row>
    <row r="41" spans="1:11">
      <c r="A41" s="16"/>
      <c r="B41" s="128" t="s">
        <v>20</v>
      </c>
      <c r="C41" s="147"/>
      <c r="D41" s="147"/>
      <c r="E41" s="147"/>
      <c r="F41" s="149"/>
      <c r="G41" s="15"/>
      <c r="H41" s="150"/>
      <c r="I41" s="15"/>
      <c r="J41" s="15"/>
      <c r="K41" s="15"/>
    </row>
    <row r="42" spans="1:11">
      <c r="A42" s="16"/>
      <c r="B42" s="165" t="s">
        <v>21</v>
      </c>
      <c r="C42" s="151"/>
      <c r="D42" s="151"/>
      <c r="E42" s="151"/>
      <c r="F42" s="166"/>
      <c r="G42" s="15"/>
      <c r="H42" s="15"/>
      <c r="I42" s="15"/>
      <c r="J42" s="15"/>
      <c r="K42" s="15"/>
    </row>
    <row r="43" spans="1:11" ht="15">
      <c r="A43" s="16"/>
      <c r="B43" s="128" t="s">
        <v>22</v>
      </c>
      <c r="C43" s="147"/>
      <c r="D43" s="147"/>
      <c r="E43" s="147"/>
      <c r="F43" s="149"/>
      <c r="G43" s="15"/>
      <c r="H43" s="141"/>
      <c r="I43" s="15"/>
      <c r="J43" s="15"/>
      <c r="K43" s="15"/>
    </row>
    <row r="44" spans="1:11">
      <c r="A44" s="16"/>
      <c r="B44" s="167" t="s">
        <v>30</v>
      </c>
      <c r="C44" s="151"/>
      <c r="D44" s="151"/>
      <c r="E44" s="151"/>
      <c r="F44" s="166"/>
      <c r="G44" s="15"/>
      <c r="H44" s="15"/>
      <c r="I44" s="15"/>
      <c r="J44" s="15"/>
      <c r="K44" s="15"/>
    </row>
    <row r="45" spans="1:11">
      <c r="A45" s="16"/>
      <c r="B45" s="128" t="s">
        <v>131</v>
      </c>
      <c r="C45" s="147"/>
      <c r="D45" s="147"/>
      <c r="E45" s="147"/>
      <c r="F45" s="149"/>
      <c r="G45" s="15"/>
    </row>
    <row r="46" spans="1:11">
      <c r="A46" s="16"/>
      <c r="B46" s="165" t="s">
        <v>24</v>
      </c>
      <c r="C46" s="151"/>
      <c r="D46" s="151"/>
      <c r="E46" s="151"/>
      <c r="F46" s="166"/>
      <c r="G46" s="15"/>
    </row>
    <row r="47" spans="1:11" ht="15" customHeight="1">
      <c r="A47" s="16"/>
      <c r="B47" s="168" t="s">
        <v>25</v>
      </c>
      <c r="C47" s="169"/>
      <c r="D47" s="169"/>
      <c r="E47" s="169"/>
      <c r="F47" s="170"/>
      <c r="G47" s="15"/>
      <c r="H47" s="175" t="s">
        <v>138</v>
      </c>
    </row>
    <row r="48" spans="1:11" ht="15" customHeight="1">
      <c r="A48" s="16"/>
      <c r="B48" s="167" t="s">
        <v>127</v>
      </c>
      <c r="C48" s="151"/>
      <c r="D48" s="151"/>
      <c r="E48" s="151"/>
      <c r="F48" s="166"/>
      <c r="G48" s="15"/>
      <c r="H48" s="176" t="s">
        <v>135</v>
      </c>
    </row>
    <row r="49" spans="1:11" ht="15" customHeight="1">
      <c r="A49" s="16"/>
      <c r="B49" s="128" t="s">
        <v>123</v>
      </c>
      <c r="C49" s="147"/>
      <c r="D49" s="147"/>
      <c r="E49" s="147"/>
      <c r="F49" s="149"/>
      <c r="G49" s="15"/>
      <c r="H49" s="176" t="s">
        <v>136</v>
      </c>
    </row>
    <row r="50" spans="1:11" ht="28.5">
      <c r="A50" s="16"/>
      <c r="B50" s="171" t="s">
        <v>137</v>
      </c>
      <c r="C50" s="151"/>
      <c r="D50" s="151"/>
      <c r="E50" s="151"/>
      <c r="F50" s="166"/>
      <c r="G50" s="15"/>
      <c r="H50" s="177"/>
    </row>
    <row r="52" spans="1:11" s="140" customFormat="1" ht="30" customHeight="1">
      <c r="B52" s="138" t="s">
        <v>27</v>
      </c>
      <c r="C52" s="139"/>
      <c r="D52" s="139"/>
      <c r="E52" s="139"/>
      <c r="F52" s="139"/>
      <c r="G52" s="139"/>
      <c r="H52" s="139"/>
      <c r="I52" s="139"/>
      <c r="J52" s="139"/>
      <c r="K52" s="139"/>
    </row>
    <row r="53" spans="1:11" ht="15">
      <c r="B53" s="141"/>
      <c r="C53" s="15"/>
      <c r="D53" s="15"/>
      <c r="E53" s="15"/>
      <c r="F53" s="15"/>
      <c r="G53" s="15"/>
    </row>
    <row r="54" spans="1:11" ht="15" customHeight="1">
      <c r="B54" s="245" t="str">
        <f>B28</f>
        <v>Jätejae</v>
      </c>
      <c r="C54" s="247" t="s">
        <v>88</v>
      </c>
      <c r="D54" s="248"/>
      <c r="E54" s="248"/>
      <c r="F54" s="249"/>
      <c r="G54" s="213"/>
      <c r="H54" s="247" t="s">
        <v>89</v>
      </c>
      <c r="I54" s="248"/>
      <c r="J54" s="248"/>
    </row>
    <row r="55" spans="1:11" ht="16.5" customHeight="1">
      <c r="B55" s="246"/>
      <c r="C55" s="163" t="s">
        <v>90</v>
      </c>
      <c r="D55" s="163" t="s">
        <v>244</v>
      </c>
      <c r="E55" s="163" t="s">
        <v>223</v>
      </c>
      <c r="F55" s="164" t="s">
        <v>91</v>
      </c>
      <c r="G55" s="164" t="s">
        <v>11</v>
      </c>
      <c r="H55" s="163" t="s">
        <v>3</v>
      </c>
      <c r="I55" s="163" t="s">
        <v>4</v>
      </c>
      <c r="J55" s="163" t="s">
        <v>5</v>
      </c>
      <c r="K55" s="15"/>
    </row>
    <row r="56" spans="1:11">
      <c r="B56" s="216" t="s">
        <v>28</v>
      </c>
      <c r="C56" s="147"/>
      <c r="D56" s="147"/>
      <c r="E56" s="147"/>
      <c r="F56" s="149"/>
      <c r="G56" s="147">
        <f>C56+E56+F56</f>
        <v>0</v>
      </c>
      <c r="H56" s="217">
        <v>4.909230124060234E-3</v>
      </c>
      <c r="I56" s="217">
        <v>0.93263800952137876</v>
      </c>
      <c r="J56" s="218">
        <v>6.2452760354560981E-2</v>
      </c>
      <c r="K56" s="15"/>
    </row>
    <row r="57" spans="1:11">
      <c r="B57" s="215" t="s">
        <v>18</v>
      </c>
      <c r="C57" s="151"/>
      <c r="D57" s="151"/>
      <c r="E57" s="151"/>
      <c r="F57" s="166"/>
      <c r="G57" s="151">
        <f t="shared" ref="G57:G68" si="0">C57+E57+F57</f>
        <v>0</v>
      </c>
      <c r="H57" s="219">
        <v>0.88514577856722965</v>
      </c>
      <c r="I57" s="219">
        <v>0.11052298076898601</v>
      </c>
      <c r="J57" s="220">
        <v>4.3312406637842629E-3</v>
      </c>
      <c r="K57" s="15"/>
    </row>
    <row r="58" spans="1:11">
      <c r="B58" s="216" t="s">
        <v>19</v>
      </c>
      <c r="C58" s="147"/>
      <c r="D58" s="147"/>
      <c r="E58" s="147"/>
      <c r="F58" s="149"/>
      <c r="G58" s="147">
        <f t="shared" si="0"/>
        <v>0</v>
      </c>
      <c r="H58" s="217">
        <v>1</v>
      </c>
      <c r="I58" s="217">
        <v>0</v>
      </c>
      <c r="J58" s="218">
        <v>0</v>
      </c>
      <c r="K58" s="15"/>
    </row>
    <row r="59" spans="1:11" ht="14.45" customHeight="1">
      <c r="B59" s="151" t="s">
        <v>20</v>
      </c>
      <c r="C59" s="151"/>
      <c r="D59" s="151"/>
      <c r="E59" s="151"/>
      <c r="F59" s="166"/>
      <c r="G59" s="151">
        <f t="shared" si="0"/>
        <v>0</v>
      </c>
      <c r="H59" s="219">
        <v>0.92979238471194703</v>
      </c>
      <c r="I59" s="219">
        <v>7.0201628112582848E-2</v>
      </c>
      <c r="J59" s="220">
        <v>5.987175470142954E-6</v>
      </c>
      <c r="K59" s="15"/>
    </row>
    <row r="60" spans="1:11" ht="14.45" customHeight="1">
      <c r="B60" s="147" t="s">
        <v>21</v>
      </c>
      <c r="C60" s="147"/>
      <c r="D60" s="147" t="e">
        <f>C10*Palpa Suomi yhteensä</f>
        <v>#VALUE!</v>
      </c>
      <c r="E60" s="147" t="e">
        <f>0.75*D60</f>
        <v>#VALUE!</v>
      </c>
      <c r="F60" s="149"/>
      <c r="G60" s="147" t="e">
        <f>C60+E60+F60</f>
        <v>#VALUE!</v>
      </c>
      <c r="H60" s="217">
        <v>0.99842036435202597</v>
      </c>
      <c r="I60" s="217">
        <v>0</v>
      </c>
      <c r="J60" s="218">
        <v>1.5796356479743116E-3</v>
      </c>
      <c r="K60" s="15"/>
    </row>
    <row r="61" spans="1:11" ht="14.45" customHeight="1">
      <c r="B61" s="151" t="s">
        <v>22</v>
      </c>
      <c r="C61" s="151"/>
      <c r="D61" s="151" t="e">
        <f>C10*Palpa Suomi yhteensä</f>
        <v>#VALUE!</v>
      </c>
      <c r="E61" s="151" t="e">
        <f>0.99*D61</f>
        <v>#VALUE!</v>
      </c>
      <c r="F61" s="166"/>
      <c r="G61" s="151" t="e">
        <f t="shared" si="0"/>
        <v>#VALUE!</v>
      </c>
      <c r="H61" s="219">
        <v>1</v>
      </c>
      <c r="I61" s="219">
        <v>0</v>
      </c>
      <c r="J61" s="220">
        <v>0</v>
      </c>
      <c r="K61" s="15"/>
    </row>
    <row r="62" spans="1:11" ht="14.45" customHeight="1">
      <c r="B62" s="169" t="s">
        <v>30</v>
      </c>
      <c r="C62" s="147"/>
      <c r="D62" s="147"/>
      <c r="E62" s="147"/>
      <c r="F62" s="149" t="e">
        <f>0.9*E14*C10</f>
        <v>#VALUE!</v>
      </c>
      <c r="G62" s="147" t="e">
        <f t="shared" si="0"/>
        <v>#VALUE!</v>
      </c>
      <c r="H62" s="217">
        <v>0.92979238471194703</v>
      </c>
      <c r="I62" s="217">
        <v>7.0201628112582848E-2</v>
      </c>
      <c r="J62" s="218">
        <v>5.987175470142954E-6</v>
      </c>
      <c r="K62" s="15"/>
    </row>
    <row r="63" spans="1:11" ht="14.45" customHeight="1">
      <c r="B63" s="215" t="s">
        <v>23</v>
      </c>
      <c r="C63" s="151"/>
      <c r="D63" s="151"/>
      <c r="E63" s="151"/>
      <c r="F63" s="166"/>
      <c r="G63" s="151">
        <f t="shared" si="0"/>
        <v>0</v>
      </c>
      <c r="H63" s="219">
        <v>6.6742701730528806E-2</v>
      </c>
      <c r="I63" s="219">
        <v>0.93325729826947124</v>
      </c>
      <c r="J63" s="220">
        <v>0</v>
      </c>
      <c r="K63" s="15"/>
    </row>
    <row r="64" spans="1:11" ht="14.45" customHeight="1">
      <c r="B64" s="147" t="s">
        <v>24</v>
      </c>
      <c r="C64" s="147"/>
      <c r="D64" s="147" t="e">
        <f>C10*Palpa Suomi yhteensä</f>
        <v>#VALUE!</v>
      </c>
      <c r="E64" s="147" t="e">
        <f>0.96*D64</f>
        <v>#VALUE!</v>
      </c>
      <c r="F64" s="149"/>
      <c r="G64" s="147" t="e">
        <f t="shared" si="0"/>
        <v>#VALUE!</v>
      </c>
      <c r="H64" s="217">
        <v>0.40584138107854029</v>
      </c>
      <c r="I64" s="217">
        <v>0.59383813349286385</v>
      </c>
      <c r="J64" s="218">
        <v>3.204854285958465E-4</v>
      </c>
      <c r="K64" s="15"/>
    </row>
    <row r="65" spans="2:11" ht="14.45" customHeight="1">
      <c r="B65" s="151" t="s">
        <v>25</v>
      </c>
      <c r="C65" s="151"/>
      <c r="D65" s="151"/>
      <c r="E65" s="151"/>
      <c r="F65" s="166" t="e">
        <f>E15*C10</f>
        <v>#VALUE!</v>
      </c>
      <c r="G65" s="151" t="e">
        <f>C65+E65+F65</f>
        <v>#VALUE!</v>
      </c>
      <c r="H65" s="219">
        <v>0.88475041730589887</v>
      </c>
      <c r="I65" s="219">
        <v>5.1763245186342677E-2</v>
      </c>
      <c r="J65" s="220">
        <v>6.3486337507758464E-2</v>
      </c>
      <c r="K65" s="15"/>
    </row>
    <row r="66" spans="2:11" ht="14.45" customHeight="1">
      <c r="B66" s="169" t="s">
        <v>127</v>
      </c>
      <c r="C66" s="169"/>
      <c r="D66" s="169"/>
      <c r="E66" s="169"/>
      <c r="F66" s="170" t="e">
        <f>E16*C10</f>
        <v>#VALUE!</v>
      </c>
      <c r="G66" s="169" t="e">
        <f t="shared" si="0"/>
        <v>#VALUE!</v>
      </c>
      <c r="H66" s="221">
        <v>1</v>
      </c>
      <c r="I66" s="221">
        <v>0</v>
      </c>
      <c r="J66" s="222">
        <v>0</v>
      </c>
      <c r="K66" s="172"/>
    </row>
    <row r="67" spans="2:11" ht="14.45" customHeight="1">
      <c r="B67" s="215" t="s">
        <v>123</v>
      </c>
      <c r="C67" s="151"/>
      <c r="D67" s="151"/>
      <c r="E67" s="151"/>
      <c r="F67" s="166"/>
      <c r="G67" s="151">
        <f t="shared" si="0"/>
        <v>0</v>
      </c>
      <c r="H67" s="219">
        <v>0.92616545405551065</v>
      </c>
      <c r="I67" s="219">
        <v>7.3565076798706552E-2</v>
      </c>
      <c r="J67" s="220">
        <v>2.6946914578280785E-4</v>
      </c>
      <c r="K67" s="15"/>
    </row>
    <row r="68" spans="2:11" ht="14.45" customHeight="1">
      <c r="B68" s="216" t="s">
        <v>26</v>
      </c>
      <c r="C68" s="147"/>
      <c r="D68" s="147"/>
      <c r="E68" s="147"/>
      <c r="F68" s="149"/>
      <c r="G68" s="147">
        <f t="shared" si="0"/>
        <v>0</v>
      </c>
      <c r="H68" s="217">
        <v>9.8197015104067281E-2</v>
      </c>
      <c r="I68" s="217">
        <v>0.85842883279269977</v>
      </c>
      <c r="J68" s="218">
        <v>4.3374152103232949E-2</v>
      </c>
      <c r="K68" s="15"/>
    </row>
    <row r="69" spans="2:11">
      <c r="B69" s="151" t="s">
        <v>11</v>
      </c>
      <c r="C69" s="151"/>
      <c r="D69" s="151"/>
      <c r="E69" s="151"/>
      <c r="F69" s="166"/>
      <c r="G69" s="151" t="e">
        <f>SUM(G56:G68)</f>
        <v>#VALUE!</v>
      </c>
      <c r="H69" s="219"/>
      <c r="I69" s="219"/>
      <c r="J69" s="220"/>
      <c r="K69" s="15"/>
    </row>
    <row r="71" spans="2:11" s="140" customFormat="1" ht="30" customHeight="1">
      <c r="B71" s="138" t="s">
        <v>31</v>
      </c>
      <c r="C71" s="139"/>
      <c r="D71" s="139"/>
      <c r="E71" s="139"/>
      <c r="F71" s="139"/>
      <c r="G71" s="139"/>
      <c r="H71" s="139"/>
      <c r="I71" s="139"/>
      <c r="J71" s="139"/>
      <c r="K71" s="139"/>
    </row>
    <row r="72" spans="2:11" ht="15">
      <c r="B72" s="141"/>
      <c r="C72" s="15"/>
      <c r="D72" s="15"/>
      <c r="E72" s="15"/>
      <c r="F72" s="15"/>
      <c r="G72" s="15"/>
    </row>
    <row r="73" spans="2:11" ht="15">
      <c r="B73" s="245" t="str">
        <f>B28</f>
        <v>Jätejae</v>
      </c>
      <c r="C73" s="247" t="s">
        <v>82</v>
      </c>
      <c r="D73" s="248"/>
      <c r="E73" s="248"/>
      <c r="F73" s="249"/>
    </row>
    <row r="74" spans="2:11" ht="15">
      <c r="B74" s="246"/>
      <c r="C74" s="163" t="s">
        <v>16</v>
      </c>
      <c r="D74" s="163" t="s">
        <v>3</v>
      </c>
      <c r="E74" s="163" t="s">
        <v>4</v>
      </c>
      <c r="F74" s="164" t="s">
        <v>5</v>
      </c>
    </row>
    <row r="75" spans="2:11">
      <c r="B75" s="147" t="s">
        <v>28</v>
      </c>
      <c r="C75" s="147">
        <f>G56+C30+C31</f>
        <v>0</v>
      </c>
      <c r="D75" s="147">
        <f>D30+D31+G56*H56</f>
        <v>0</v>
      </c>
      <c r="E75" s="147">
        <f>E30+E31+G56*I56</f>
        <v>0</v>
      </c>
      <c r="F75" s="147">
        <f>F30+F31+G56*J56</f>
        <v>0</v>
      </c>
    </row>
    <row r="76" spans="2:11">
      <c r="B76" s="151" t="s">
        <v>18</v>
      </c>
      <c r="C76" s="151">
        <f>G57+C32+C33</f>
        <v>0</v>
      </c>
      <c r="D76" s="151">
        <f>D32+D33+G57*H57</f>
        <v>0</v>
      </c>
      <c r="E76" s="151">
        <f>E32+E33+G57*I57</f>
        <v>0</v>
      </c>
      <c r="F76" s="151">
        <f>F32+F33+G57*J57</f>
        <v>0</v>
      </c>
    </row>
    <row r="77" spans="2:11">
      <c r="B77" s="147" t="s">
        <v>19</v>
      </c>
      <c r="C77" s="147">
        <f>G58+C36</f>
        <v>0</v>
      </c>
      <c r="D77" s="147">
        <f>D36+G58*H58</f>
        <v>0</v>
      </c>
      <c r="E77" s="147">
        <f>E36+G58*I58</f>
        <v>0</v>
      </c>
      <c r="F77" s="147">
        <f>F36+G58*J58</f>
        <v>0</v>
      </c>
    </row>
    <row r="78" spans="2:11">
      <c r="B78" s="151" t="s">
        <v>20</v>
      </c>
      <c r="C78" s="151">
        <f t="shared" ref="C78:C86" si="1">C41+G59</f>
        <v>0</v>
      </c>
      <c r="D78" s="151">
        <f t="shared" ref="D78:D87" si="2">D41+G59*H59</f>
        <v>0</v>
      </c>
      <c r="E78" s="151">
        <f t="shared" ref="E78:E87" si="3">E41+G59*I59</f>
        <v>0</v>
      </c>
      <c r="F78" s="151">
        <f t="shared" ref="F78:F87" si="4">F41+G59*J59</f>
        <v>0</v>
      </c>
    </row>
    <row r="79" spans="2:11">
      <c r="B79" s="147" t="s">
        <v>21</v>
      </c>
      <c r="C79" s="147" t="e">
        <f t="shared" si="1"/>
        <v>#VALUE!</v>
      </c>
      <c r="D79" s="147" t="e">
        <f t="shared" si="2"/>
        <v>#VALUE!</v>
      </c>
      <c r="E79" s="147" t="e">
        <f t="shared" si="3"/>
        <v>#VALUE!</v>
      </c>
      <c r="F79" s="147" t="e">
        <f t="shared" si="4"/>
        <v>#VALUE!</v>
      </c>
    </row>
    <row r="80" spans="2:11">
      <c r="B80" s="151" t="s">
        <v>22</v>
      </c>
      <c r="C80" s="151" t="e">
        <f t="shared" si="1"/>
        <v>#VALUE!</v>
      </c>
      <c r="D80" s="151" t="e">
        <f>D43+G61*H61</f>
        <v>#VALUE!</v>
      </c>
      <c r="E80" s="151" t="e">
        <f t="shared" si="3"/>
        <v>#VALUE!</v>
      </c>
      <c r="F80" s="151" t="e">
        <f t="shared" si="4"/>
        <v>#VALUE!</v>
      </c>
    </row>
    <row r="81" spans="2:11">
      <c r="B81" s="147" t="s">
        <v>134</v>
      </c>
      <c r="C81" s="147" t="e">
        <f>G62</f>
        <v>#VALUE!</v>
      </c>
      <c r="D81" s="147" t="e">
        <f>G62*H62</f>
        <v>#VALUE!</v>
      </c>
      <c r="E81" s="147" t="e">
        <f>G62*I62</f>
        <v>#VALUE!</v>
      </c>
      <c r="F81" s="147" t="e">
        <f>G62*J62</f>
        <v>#VALUE!</v>
      </c>
    </row>
    <row r="82" spans="2:11">
      <c r="B82" s="151" t="s">
        <v>23</v>
      </c>
      <c r="C82" s="151">
        <f t="shared" si="1"/>
        <v>0</v>
      </c>
      <c r="D82" s="151">
        <f>D45+G63*H63</f>
        <v>0</v>
      </c>
      <c r="E82" s="151">
        <f t="shared" si="3"/>
        <v>0</v>
      </c>
      <c r="F82" s="151">
        <f t="shared" si="4"/>
        <v>0</v>
      </c>
    </row>
    <row r="83" spans="2:11">
      <c r="B83" s="147" t="s">
        <v>24</v>
      </c>
      <c r="C83" s="147" t="e">
        <f>C46+G64</f>
        <v>#VALUE!</v>
      </c>
      <c r="D83" s="147" t="e">
        <f>D46+G64*H64</f>
        <v>#VALUE!</v>
      </c>
      <c r="E83" s="147" t="e">
        <f t="shared" si="3"/>
        <v>#VALUE!</v>
      </c>
      <c r="F83" s="147" t="e">
        <f t="shared" si="4"/>
        <v>#VALUE!</v>
      </c>
    </row>
    <row r="84" spans="2:11">
      <c r="B84" s="151" t="s">
        <v>132</v>
      </c>
      <c r="C84" s="151" t="e">
        <f>G65</f>
        <v>#VALUE!</v>
      </c>
      <c r="D84" s="151" t="e">
        <f>G65*H65</f>
        <v>#VALUE!</v>
      </c>
      <c r="E84" s="151" t="e">
        <f>G65*I65</f>
        <v>#VALUE!</v>
      </c>
      <c r="F84" s="151" t="e">
        <f>G65*J65</f>
        <v>#VALUE!</v>
      </c>
    </row>
    <row r="85" spans="2:11">
      <c r="B85" s="169" t="s">
        <v>133</v>
      </c>
      <c r="C85" s="169" t="e">
        <f>G66</f>
        <v>#VALUE!</v>
      </c>
      <c r="D85" s="169" t="e">
        <f>G66*H66</f>
        <v>#VALUE!</v>
      </c>
      <c r="E85" s="169" t="e">
        <f>G66*I66</f>
        <v>#VALUE!</v>
      </c>
      <c r="F85" s="169" t="e">
        <f>G66*J66</f>
        <v>#VALUE!</v>
      </c>
    </row>
    <row r="86" spans="2:11">
      <c r="B86" s="151" t="s">
        <v>123</v>
      </c>
      <c r="C86" s="151">
        <f t="shared" si="1"/>
        <v>0</v>
      </c>
      <c r="D86" s="151">
        <f>D49+G67*H67</f>
        <v>0</v>
      </c>
      <c r="E86" s="151">
        <f t="shared" si="3"/>
        <v>0</v>
      </c>
      <c r="F86" s="151">
        <f t="shared" si="4"/>
        <v>0</v>
      </c>
    </row>
    <row r="87" spans="2:11">
      <c r="B87" s="147" t="s">
        <v>26</v>
      </c>
      <c r="C87" s="147">
        <f>C50+G68</f>
        <v>0</v>
      </c>
      <c r="D87" s="147">
        <f t="shared" si="2"/>
        <v>0</v>
      </c>
      <c r="E87" s="147">
        <f t="shared" si="3"/>
        <v>0</v>
      </c>
      <c r="F87" s="147">
        <f t="shared" si="4"/>
        <v>0</v>
      </c>
    </row>
    <row r="88" spans="2:11">
      <c r="B88" s="151" t="s">
        <v>11</v>
      </c>
      <c r="C88" s="151" t="e">
        <f>SUM(C75:C87)</f>
        <v>#VALUE!</v>
      </c>
      <c r="D88" s="151" t="e">
        <f>SUM(D75:D87)</f>
        <v>#VALUE!</v>
      </c>
      <c r="E88" s="151" t="e">
        <f>SUM(E75:E87)</f>
        <v>#VALUE!</v>
      </c>
      <c r="F88" s="151" t="e">
        <f>SUM(F75:F87)</f>
        <v>#VALUE!</v>
      </c>
      <c r="G88" s="173"/>
    </row>
    <row r="89" spans="2:11">
      <c r="B89" s="5" t="s">
        <v>141</v>
      </c>
    </row>
    <row r="91" spans="2:11" s="137" customFormat="1" ht="30" customHeight="1">
      <c r="B91" s="135" t="s">
        <v>111</v>
      </c>
      <c r="C91" s="136"/>
      <c r="D91" s="136"/>
      <c r="E91" s="136"/>
      <c r="F91" s="136"/>
      <c r="G91" s="136"/>
      <c r="H91" s="136"/>
      <c r="I91" s="136"/>
      <c r="J91" s="136"/>
      <c r="K91" s="136"/>
    </row>
    <row r="93" spans="2:11" ht="15">
      <c r="B93" s="245" t="str">
        <f>B28</f>
        <v>Jätejae</v>
      </c>
      <c r="C93" s="247" t="s">
        <v>112</v>
      </c>
      <c r="D93" s="248"/>
      <c r="E93" s="248"/>
      <c r="F93" s="249"/>
      <c r="H93" s="250" t="s">
        <v>89</v>
      </c>
      <c r="I93" s="248"/>
      <c r="J93" s="251"/>
    </row>
    <row r="94" spans="2:11" ht="15">
      <c r="B94" s="246"/>
      <c r="C94" s="163" t="s">
        <v>16</v>
      </c>
      <c r="D94" s="163" t="s">
        <v>3</v>
      </c>
      <c r="E94" s="163" t="s">
        <v>4</v>
      </c>
      <c r="F94" s="164" t="s">
        <v>5</v>
      </c>
      <c r="H94" s="163" t="s">
        <v>3</v>
      </c>
      <c r="I94" s="163" t="s">
        <v>4</v>
      </c>
      <c r="J94" s="163" t="s">
        <v>5</v>
      </c>
    </row>
    <row r="95" spans="2:11">
      <c r="B95" s="147" t="s">
        <v>28</v>
      </c>
      <c r="C95" s="147">
        <f>Petra!N27</f>
        <v>0</v>
      </c>
      <c r="D95" s="147">
        <f>C95*H95</f>
        <v>0</v>
      </c>
      <c r="E95" s="147">
        <f>C95*I95</f>
        <v>0</v>
      </c>
      <c r="F95" s="147">
        <f>C95*J95</f>
        <v>0</v>
      </c>
      <c r="G95" s="174"/>
      <c r="H95" s="217">
        <v>4.909230124060234E-3</v>
      </c>
      <c r="I95" s="217">
        <v>0.93263800952137876</v>
      </c>
      <c r="J95" s="218">
        <v>6.2452760354560981E-2</v>
      </c>
    </row>
    <row r="96" spans="2:11">
      <c r="B96" s="151" t="s">
        <v>18</v>
      </c>
      <c r="C96" s="151">
        <f>Petra!O27</f>
        <v>0</v>
      </c>
      <c r="D96" s="151">
        <f>C96*H96</f>
        <v>0</v>
      </c>
      <c r="E96" s="151">
        <f t="shared" ref="E96:E107" si="5">C96*I96</f>
        <v>0</v>
      </c>
      <c r="F96" s="151">
        <f t="shared" ref="F96:F107" si="6">C96*J96</f>
        <v>0</v>
      </c>
      <c r="G96" s="174"/>
      <c r="H96" s="219">
        <v>0.88514577856722965</v>
      </c>
      <c r="I96" s="219">
        <v>0.11052298076898608</v>
      </c>
      <c r="J96" s="220">
        <v>4.3312406637842629E-3</v>
      </c>
    </row>
    <row r="97" spans="2:11">
      <c r="B97" s="216" t="s">
        <v>19</v>
      </c>
      <c r="C97" s="147"/>
      <c r="D97" s="147"/>
      <c r="E97" s="147"/>
      <c r="F97" s="147"/>
      <c r="G97" s="174"/>
      <c r="H97" s="217">
        <v>1</v>
      </c>
      <c r="I97" s="217">
        <v>0</v>
      </c>
      <c r="J97" s="218">
        <v>0</v>
      </c>
    </row>
    <row r="98" spans="2:11">
      <c r="B98" s="151" t="s">
        <v>29</v>
      </c>
      <c r="C98" s="151">
        <f>Petra!P27</f>
        <v>0</v>
      </c>
      <c r="D98" s="151">
        <f>C98*H98</f>
        <v>0</v>
      </c>
      <c r="E98" s="151">
        <f>C98*I98</f>
        <v>0</v>
      </c>
      <c r="F98" s="151">
        <f>C98*J98</f>
        <v>0</v>
      </c>
      <c r="G98" s="174"/>
      <c r="H98" s="219">
        <v>0.92979238471194703</v>
      </c>
      <c r="I98" s="219">
        <v>7.0201628112582848E-2</v>
      </c>
      <c r="J98" s="220">
        <v>5.987175470142954E-6</v>
      </c>
    </row>
    <row r="99" spans="2:11">
      <c r="B99" s="147" t="s">
        <v>21</v>
      </c>
      <c r="C99" s="147" t="e">
        <f>Petra!Q27+0.25*D60</f>
        <v>#VALUE!</v>
      </c>
      <c r="D99" s="147" t="e">
        <f>Petra!Q27*H99+0.25*D60</f>
        <v>#VALUE!</v>
      </c>
      <c r="E99" s="147">
        <f>Petra!Q27*I99</f>
        <v>0</v>
      </c>
      <c r="F99" s="147">
        <f>Petra!Q27*J99</f>
        <v>0</v>
      </c>
      <c r="G99" s="174"/>
      <c r="H99" s="217">
        <v>0.99842036435202597</v>
      </c>
      <c r="I99" s="217">
        <v>0</v>
      </c>
      <c r="J99" s="218">
        <v>1.5796356479743116E-3</v>
      </c>
    </row>
    <row r="100" spans="2:11">
      <c r="B100" s="151" t="s">
        <v>22</v>
      </c>
      <c r="C100" s="151" t="e">
        <f>Petra!R27+0.01*D61</f>
        <v>#VALUE!</v>
      </c>
      <c r="D100" s="151" t="e">
        <f>Petra!R27*H100+0.01*D61</f>
        <v>#VALUE!</v>
      </c>
      <c r="E100" s="151">
        <f>Petra!R27*I100</f>
        <v>0</v>
      </c>
      <c r="F100" s="151">
        <f>Petra!R27*J100</f>
        <v>0</v>
      </c>
      <c r="G100" s="174"/>
      <c r="H100" s="219">
        <v>1</v>
      </c>
      <c r="I100" s="219">
        <v>0</v>
      </c>
      <c r="J100" s="220">
        <v>0</v>
      </c>
    </row>
    <row r="101" spans="2:11">
      <c r="B101" s="216" t="s">
        <v>30</v>
      </c>
      <c r="C101" s="147"/>
      <c r="D101" s="147"/>
      <c r="E101" s="147"/>
      <c r="F101" s="147"/>
      <c r="G101" s="174"/>
      <c r="H101" s="217">
        <v>0.92979238471194703</v>
      </c>
      <c r="I101" s="217">
        <v>7.0201628112582848E-2</v>
      </c>
      <c r="J101" s="218">
        <v>5.987175470142954E-6</v>
      </c>
    </row>
    <row r="102" spans="2:11">
      <c r="B102" s="151" t="s">
        <v>23</v>
      </c>
      <c r="C102" s="151">
        <f>Petra!S27</f>
        <v>0</v>
      </c>
      <c r="D102" s="151">
        <f t="shared" ref="D102:D107" si="7">C102*H102</f>
        <v>0</v>
      </c>
      <c r="E102" s="151">
        <f t="shared" si="5"/>
        <v>0</v>
      </c>
      <c r="F102" s="151">
        <f t="shared" si="6"/>
        <v>0</v>
      </c>
      <c r="G102" s="174"/>
      <c r="H102" s="219">
        <v>6.6742701730528806E-2</v>
      </c>
      <c r="I102" s="219">
        <v>0.93325729826947124</v>
      </c>
      <c r="J102" s="220">
        <v>0</v>
      </c>
    </row>
    <row r="103" spans="2:11">
      <c r="B103" s="147" t="s">
        <v>24</v>
      </c>
      <c r="C103" s="147" t="e">
        <f>Petra!T27+0.04*D64</f>
        <v>#VALUE!</v>
      </c>
      <c r="D103" s="147" t="e">
        <f>Petra!T27*H103+0.04*D64</f>
        <v>#VALUE!</v>
      </c>
      <c r="E103" s="147">
        <f>Petra!T27*I103</f>
        <v>0</v>
      </c>
      <c r="F103" s="147">
        <f>Petra!T27*J103</f>
        <v>0</v>
      </c>
      <c r="G103" s="174"/>
      <c r="H103" s="217">
        <v>0.40584138107854029</v>
      </c>
      <c r="I103" s="217">
        <v>0.59383813349286385</v>
      </c>
      <c r="J103" s="218">
        <v>3.204854285958465E-4</v>
      </c>
    </row>
    <row r="104" spans="2:11">
      <c r="B104" s="151" t="s">
        <v>25</v>
      </c>
      <c r="C104" s="151">
        <f>Petra!U27</f>
        <v>0</v>
      </c>
      <c r="D104" s="151">
        <f>C104*H104</f>
        <v>0</v>
      </c>
      <c r="E104" s="151">
        <f t="shared" si="5"/>
        <v>0</v>
      </c>
      <c r="F104" s="151">
        <f t="shared" si="6"/>
        <v>0</v>
      </c>
      <c r="G104" s="174"/>
      <c r="H104" s="219">
        <v>0.88475041730589887</v>
      </c>
      <c r="I104" s="219">
        <v>5.1763245186342677E-2</v>
      </c>
      <c r="J104" s="220">
        <v>6.3486337507758464E-2</v>
      </c>
    </row>
    <row r="105" spans="2:11">
      <c r="B105" s="169" t="s">
        <v>127</v>
      </c>
      <c r="C105" s="169">
        <f>Petra!V27</f>
        <v>0</v>
      </c>
      <c r="D105" s="169">
        <f>C105*H105</f>
        <v>0</v>
      </c>
      <c r="E105" s="169">
        <f>C105*I105</f>
        <v>0</v>
      </c>
      <c r="F105" s="169">
        <f t="shared" si="6"/>
        <v>0</v>
      </c>
      <c r="G105" s="174"/>
      <c r="H105" s="221">
        <v>1</v>
      </c>
      <c r="I105" s="221">
        <v>0</v>
      </c>
      <c r="J105" s="222">
        <v>0</v>
      </c>
    </row>
    <row r="106" spans="2:11">
      <c r="B106" s="215" t="s">
        <v>123</v>
      </c>
      <c r="C106" s="151"/>
      <c r="D106" s="151"/>
      <c r="E106" s="151"/>
      <c r="F106" s="151"/>
      <c r="G106" s="174"/>
      <c r="H106" s="219">
        <v>0.92616545405551065</v>
      </c>
      <c r="I106" s="219">
        <v>7.3565076798706552E-2</v>
      </c>
      <c r="J106" s="220">
        <v>2.6946914578280785E-4</v>
      </c>
    </row>
    <row r="107" spans="2:11">
      <c r="B107" s="147" t="s">
        <v>26</v>
      </c>
      <c r="C107" s="147">
        <f>Petra!W27</f>
        <v>0</v>
      </c>
      <c r="D107" s="147">
        <f t="shared" si="7"/>
        <v>0</v>
      </c>
      <c r="E107" s="147">
        <f t="shared" si="5"/>
        <v>0</v>
      </c>
      <c r="F107" s="147">
        <f t="shared" si="6"/>
        <v>0</v>
      </c>
      <c r="G107" s="174"/>
      <c r="H107" s="217">
        <v>9.8197015104067281E-2</v>
      </c>
      <c r="I107" s="217">
        <v>0.85842883279269977</v>
      </c>
      <c r="J107" s="218">
        <v>4.3374152103232949E-2</v>
      </c>
    </row>
    <row r="108" spans="2:11">
      <c r="B108" s="151" t="s">
        <v>11</v>
      </c>
      <c r="C108" s="151" t="e">
        <f>SUM(C95:C107)</f>
        <v>#VALUE!</v>
      </c>
      <c r="D108" s="151" t="e">
        <f t="shared" ref="D108:F108" si="8">SUM(D95:D107)</f>
        <v>#VALUE!</v>
      </c>
      <c r="E108" s="151">
        <f t="shared" si="8"/>
        <v>0</v>
      </c>
      <c r="F108" s="151">
        <f t="shared" si="8"/>
        <v>0</v>
      </c>
      <c r="G108" s="173"/>
      <c r="H108" s="219"/>
      <c r="I108" s="219"/>
      <c r="J108" s="220"/>
    </row>
    <row r="111" spans="2:11" s="137" customFormat="1" ht="30" customHeight="1">
      <c r="B111" s="135" t="s">
        <v>32</v>
      </c>
      <c r="C111" s="136"/>
      <c r="D111" s="136"/>
      <c r="E111" s="136"/>
      <c r="F111" s="136"/>
      <c r="G111" s="136"/>
      <c r="H111" s="136"/>
      <c r="I111" s="136"/>
      <c r="J111" s="136"/>
      <c r="K111" s="136"/>
    </row>
    <row r="113" spans="2:6" ht="15">
      <c r="B113" s="245" t="str">
        <f>B28</f>
        <v>Jätejae</v>
      </c>
      <c r="C113" s="247" t="s">
        <v>81</v>
      </c>
      <c r="D113" s="248"/>
      <c r="E113" s="248"/>
      <c r="F113" s="249"/>
    </row>
    <row r="114" spans="2:6" ht="15">
      <c r="B114" s="246"/>
      <c r="C114" s="163" t="s">
        <v>16</v>
      </c>
      <c r="D114" s="163" t="s">
        <v>3</v>
      </c>
      <c r="E114" s="163" t="s">
        <v>4</v>
      </c>
      <c r="F114" s="164" t="s">
        <v>5</v>
      </c>
    </row>
    <row r="115" spans="2:6">
      <c r="B115" s="147" t="s">
        <v>28</v>
      </c>
      <c r="C115" s="147">
        <f>C75+C95</f>
        <v>0</v>
      </c>
      <c r="D115" s="147">
        <f t="shared" ref="C115:F117" si="9">D75+D95</f>
        <v>0</v>
      </c>
      <c r="E115" s="147">
        <f t="shared" si="9"/>
        <v>0</v>
      </c>
      <c r="F115" s="147">
        <f t="shared" si="9"/>
        <v>0</v>
      </c>
    </row>
    <row r="116" spans="2:6">
      <c r="B116" s="151" t="s">
        <v>18</v>
      </c>
      <c r="C116" s="151">
        <f t="shared" si="9"/>
        <v>0</v>
      </c>
      <c r="D116" s="151">
        <f t="shared" si="9"/>
        <v>0</v>
      </c>
      <c r="E116" s="151">
        <f t="shared" si="9"/>
        <v>0</v>
      </c>
      <c r="F116" s="151">
        <f t="shared" si="9"/>
        <v>0</v>
      </c>
    </row>
    <row r="117" spans="2:6">
      <c r="B117" s="147" t="s">
        <v>19</v>
      </c>
      <c r="C117" s="147">
        <f t="shared" si="9"/>
        <v>0</v>
      </c>
      <c r="D117" s="147">
        <f t="shared" si="9"/>
        <v>0</v>
      </c>
      <c r="E117" s="147">
        <f t="shared" si="9"/>
        <v>0</v>
      </c>
      <c r="F117" s="147">
        <f t="shared" si="9"/>
        <v>0</v>
      </c>
    </row>
    <row r="118" spans="2:6">
      <c r="B118" s="151" t="s">
        <v>29</v>
      </c>
      <c r="C118" s="151" t="e">
        <f>C78+C81+C98+C101</f>
        <v>#VALUE!</v>
      </c>
      <c r="D118" s="151" t="e">
        <f>D78+D98+D81+D101</f>
        <v>#VALUE!</v>
      </c>
      <c r="E118" s="151" t="e">
        <f>E78+E98+E81+E101</f>
        <v>#VALUE!</v>
      </c>
      <c r="F118" s="151" t="e">
        <f>F78+F98+F81+F101</f>
        <v>#VALUE!</v>
      </c>
    </row>
    <row r="119" spans="2:6">
      <c r="B119" s="147" t="s">
        <v>21</v>
      </c>
      <c r="C119" s="147" t="e">
        <f t="shared" ref="C119:F120" si="10">C79+C99</f>
        <v>#VALUE!</v>
      </c>
      <c r="D119" s="147" t="e">
        <f t="shared" si="10"/>
        <v>#VALUE!</v>
      </c>
      <c r="E119" s="147" t="e">
        <f t="shared" si="10"/>
        <v>#VALUE!</v>
      </c>
      <c r="F119" s="147" t="e">
        <f t="shared" si="10"/>
        <v>#VALUE!</v>
      </c>
    </row>
    <row r="120" spans="2:6">
      <c r="B120" s="151" t="s">
        <v>22</v>
      </c>
      <c r="C120" s="151" t="e">
        <f t="shared" si="10"/>
        <v>#VALUE!</v>
      </c>
      <c r="D120" s="151" t="e">
        <f t="shared" si="10"/>
        <v>#VALUE!</v>
      </c>
      <c r="E120" s="151" t="e">
        <f t="shared" si="10"/>
        <v>#VALUE!</v>
      </c>
      <c r="F120" s="151" t="e">
        <f t="shared" si="10"/>
        <v>#VALUE!</v>
      </c>
    </row>
    <row r="121" spans="2:6">
      <c r="B121" s="147" t="s">
        <v>23</v>
      </c>
      <c r="C121" s="147">
        <f t="shared" ref="C121:F126" si="11">C82+C102</f>
        <v>0</v>
      </c>
      <c r="D121" s="147">
        <f t="shared" si="11"/>
        <v>0</v>
      </c>
      <c r="E121" s="147">
        <f t="shared" si="11"/>
        <v>0</v>
      </c>
      <c r="F121" s="147">
        <f t="shared" si="11"/>
        <v>0</v>
      </c>
    </row>
    <row r="122" spans="2:6">
      <c r="B122" s="151" t="s">
        <v>24</v>
      </c>
      <c r="C122" s="151" t="e">
        <f t="shared" si="11"/>
        <v>#VALUE!</v>
      </c>
      <c r="D122" s="151" t="e">
        <f t="shared" si="11"/>
        <v>#VALUE!</v>
      </c>
      <c r="E122" s="151" t="e">
        <f t="shared" si="11"/>
        <v>#VALUE!</v>
      </c>
      <c r="F122" s="151" t="e">
        <f t="shared" si="11"/>
        <v>#VALUE!</v>
      </c>
    </row>
    <row r="123" spans="2:6">
      <c r="B123" s="147" t="s">
        <v>25</v>
      </c>
      <c r="C123" s="147" t="e">
        <f>C84+C104</f>
        <v>#VALUE!</v>
      </c>
      <c r="D123" s="147" t="e">
        <f>D84+D104</f>
        <v>#VALUE!</v>
      </c>
      <c r="E123" s="147" t="e">
        <f>E84+E104</f>
        <v>#VALUE!</v>
      </c>
      <c r="F123" s="147" t="e">
        <f>F84+F104</f>
        <v>#VALUE!</v>
      </c>
    </row>
    <row r="124" spans="2:6">
      <c r="B124" s="151" t="s">
        <v>127</v>
      </c>
      <c r="C124" s="151" t="e">
        <f>C85+C105</f>
        <v>#VALUE!</v>
      </c>
      <c r="D124" s="151" t="e">
        <f t="shared" si="11"/>
        <v>#VALUE!</v>
      </c>
      <c r="E124" s="151" t="e">
        <f>E85+E105</f>
        <v>#VALUE!</v>
      </c>
      <c r="F124" s="151" t="e">
        <f t="shared" si="11"/>
        <v>#VALUE!</v>
      </c>
    </row>
    <row r="125" spans="2:6">
      <c r="B125" s="169" t="s">
        <v>123</v>
      </c>
      <c r="C125" s="169">
        <f t="shared" si="11"/>
        <v>0</v>
      </c>
      <c r="D125" s="169">
        <f t="shared" si="11"/>
        <v>0</v>
      </c>
      <c r="E125" s="169">
        <f t="shared" si="11"/>
        <v>0</v>
      </c>
      <c r="F125" s="169">
        <f t="shared" si="11"/>
        <v>0</v>
      </c>
    </row>
    <row r="126" spans="2:6">
      <c r="B126" s="151" t="s">
        <v>26</v>
      </c>
      <c r="C126" s="151">
        <f t="shared" si="11"/>
        <v>0</v>
      </c>
      <c r="D126" s="151">
        <f t="shared" si="11"/>
        <v>0</v>
      </c>
      <c r="E126" s="151">
        <f t="shared" si="11"/>
        <v>0</v>
      </c>
      <c r="F126" s="151">
        <f t="shared" si="11"/>
        <v>0</v>
      </c>
    </row>
    <row r="127" spans="2:6">
      <c r="B127" s="147" t="s">
        <v>11</v>
      </c>
      <c r="C127" s="147" t="e">
        <f>SUM(C115:C126)</f>
        <v>#VALUE!</v>
      </c>
      <c r="D127" s="147" t="e">
        <f t="shared" ref="D127:F127" si="12">SUM(D115:D126)</f>
        <v>#VALUE!</v>
      </c>
      <c r="E127" s="147" t="e">
        <f t="shared" si="12"/>
        <v>#VALUE!</v>
      </c>
      <c r="F127" s="147" t="e">
        <f t="shared" si="12"/>
        <v>#VALUE!</v>
      </c>
    </row>
    <row r="128" spans="2:6">
      <c r="C128" s="173"/>
    </row>
  </sheetData>
  <mergeCells count="17">
    <mergeCell ref="B39:B40"/>
    <mergeCell ref="C39:F39"/>
    <mergeCell ref="B18:B20"/>
    <mergeCell ref="D18:D20"/>
    <mergeCell ref="E18:F20"/>
    <mergeCell ref="B28:B29"/>
    <mergeCell ref="C28:F28"/>
    <mergeCell ref="B113:B114"/>
    <mergeCell ref="C113:F113"/>
    <mergeCell ref="B54:B55"/>
    <mergeCell ref="H54:J54"/>
    <mergeCell ref="B73:B74"/>
    <mergeCell ref="C73:F73"/>
    <mergeCell ref="B93:B94"/>
    <mergeCell ref="C93:F93"/>
    <mergeCell ref="H93:J93"/>
    <mergeCell ref="C54:F54"/>
  </mergeCells>
  <hyperlinks>
    <hyperlink ref="G15" r:id="rId1"/>
    <hyperlink ref="G14" r:id="rId2"/>
    <hyperlink ref="G16" r:id="rId3"/>
  </hyperlinks>
  <pageMargins left="0.7" right="0.7" top="0.75" bottom="0.75" header="0.3" footer="0.3"/>
  <pageSetup paperSize="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2289" r:id="rId7" name="Option Button 1">
              <controlPr locked="0" defaultSize="0" autoFill="0" autoLine="0" autoPict="0">
                <anchor moveWithCells="1">
                  <from>
                    <xdr:col>2</xdr:col>
                    <xdr:colOff>19050</xdr:colOff>
                    <xdr:row>17</xdr:row>
                    <xdr:rowOff>38100</xdr:rowOff>
                  </from>
                  <to>
                    <xdr:col>2</xdr:col>
                    <xdr:colOff>1066800</xdr:colOff>
                    <xdr:row>18</xdr:row>
                    <xdr:rowOff>66675</xdr:rowOff>
                  </to>
                </anchor>
              </controlPr>
            </control>
          </mc:Choice>
        </mc:AlternateContent>
        <mc:AlternateContent xmlns:mc="http://schemas.openxmlformats.org/markup-compatibility/2006">
          <mc:Choice Requires="x14">
            <control shapeId="12290" r:id="rId8" name="Option Button 2">
              <controlPr locked="0" defaultSize="0" autoFill="0" autoLine="0" autoPict="0">
                <anchor moveWithCells="1">
                  <from>
                    <xdr:col>2</xdr:col>
                    <xdr:colOff>9525</xdr:colOff>
                    <xdr:row>18</xdr:row>
                    <xdr:rowOff>114300</xdr:rowOff>
                  </from>
                  <to>
                    <xdr:col>2</xdr:col>
                    <xdr:colOff>1038225</xdr:colOff>
                    <xdr:row>19</xdr:row>
                    <xdr:rowOff>142875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3:K128"/>
  <sheetViews>
    <sheetView zoomScale="90" zoomScaleNormal="90" workbookViewId="0">
      <selection activeCell="C4" sqref="C4"/>
    </sheetView>
  </sheetViews>
  <sheetFormatPr defaultColWidth="9.140625" defaultRowHeight="14.25"/>
  <cols>
    <col min="1" max="1" width="4.28515625" style="5" customWidth="1"/>
    <col min="2" max="2" width="43.140625" style="5" customWidth="1"/>
    <col min="3" max="3" width="20.7109375" style="5" customWidth="1"/>
    <col min="4" max="4" width="30.7109375" style="5" customWidth="1"/>
    <col min="5" max="5" width="30.42578125" style="5" customWidth="1"/>
    <col min="6" max="6" width="28.42578125" style="5" bestFit="1" customWidth="1"/>
    <col min="7" max="7" width="12.85546875" style="5" customWidth="1"/>
    <col min="8" max="8" width="28.5703125" style="5" bestFit="1" customWidth="1"/>
    <col min="9" max="9" width="24.85546875" style="5" bestFit="1" customWidth="1"/>
    <col min="10" max="10" width="12.85546875" style="5" bestFit="1" customWidth="1"/>
    <col min="11" max="11" width="10.28515625" style="5" customWidth="1"/>
    <col min="12" max="12" width="34" style="5" bestFit="1" customWidth="1"/>
    <col min="13" max="13" width="8.28515625" style="5" bestFit="1" customWidth="1"/>
    <col min="14" max="16384" width="9.140625" style="5"/>
  </cols>
  <sheetData>
    <row r="3" spans="2:8" ht="20.25">
      <c r="B3" s="4" t="s">
        <v>240</v>
      </c>
      <c r="C3" s="99"/>
    </row>
    <row r="4" spans="2:8" ht="15">
      <c r="B4" s="100"/>
      <c r="C4" s="101"/>
      <c r="D4" s="9"/>
    </row>
    <row r="5" spans="2:8" ht="15.75" customHeight="1"/>
    <row r="6" spans="2:8">
      <c r="D6" s="102"/>
    </row>
    <row r="7" spans="2:8" ht="15">
      <c r="B7" s="103" t="s">
        <v>6</v>
      </c>
      <c r="C7" s="21"/>
    </row>
    <row r="8" spans="2:8">
      <c r="B8" s="104" t="s">
        <v>7</v>
      </c>
      <c r="C8" s="105"/>
    </row>
    <row r="9" spans="2:8">
      <c r="B9" s="104" t="s">
        <v>8</v>
      </c>
      <c r="C9" s="105"/>
      <c r="E9" s="15"/>
    </row>
    <row r="10" spans="2:8">
      <c r="B10" s="104" t="s">
        <v>109</v>
      </c>
      <c r="C10" s="106" t="str">
        <f>IFERROR(C9/C8, "-")</f>
        <v>-</v>
      </c>
      <c r="E10" s="15"/>
    </row>
    <row r="11" spans="2:8">
      <c r="C11" s="107"/>
      <c r="E11" s="15"/>
    </row>
    <row r="12" spans="2:8">
      <c r="C12" s="108"/>
      <c r="D12" s="21"/>
      <c r="E12" s="21"/>
      <c r="F12" s="21"/>
    </row>
    <row r="13" spans="2:8" ht="30" customHeight="1">
      <c r="B13" s="109" t="s">
        <v>140</v>
      </c>
      <c r="C13" s="110"/>
      <c r="D13" s="111" t="s">
        <v>9</v>
      </c>
      <c r="E13" s="111" t="s">
        <v>10</v>
      </c>
      <c r="F13" s="112" t="s">
        <v>104</v>
      </c>
      <c r="G13" s="113"/>
      <c r="H13" s="114"/>
    </row>
    <row r="14" spans="2:8">
      <c r="B14" s="16"/>
      <c r="C14" s="115" t="s">
        <v>128</v>
      </c>
      <c r="D14" s="116" t="s">
        <v>122</v>
      </c>
      <c r="E14" s="117"/>
      <c r="F14" s="118"/>
      <c r="G14" s="119" t="s">
        <v>87</v>
      </c>
      <c r="H14" s="120"/>
    </row>
    <row r="15" spans="2:8">
      <c r="B15" s="16"/>
      <c r="C15" s="121" t="s">
        <v>92</v>
      </c>
      <c r="D15" s="122" t="s">
        <v>12</v>
      </c>
      <c r="E15" s="117"/>
      <c r="F15" s="118"/>
      <c r="G15" s="123" t="s">
        <v>87</v>
      </c>
      <c r="H15" s="120"/>
    </row>
    <row r="16" spans="2:8">
      <c r="B16" s="16"/>
      <c r="C16" s="124" t="s">
        <v>130</v>
      </c>
      <c r="D16" s="125" t="s">
        <v>129</v>
      </c>
      <c r="E16" s="126"/>
      <c r="F16" s="127"/>
      <c r="G16" s="123" t="s">
        <v>87</v>
      </c>
      <c r="H16" s="120"/>
    </row>
    <row r="17" spans="2:11">
      <c r="C17" s="128"/>
      <c r="D17" s="128"/>
      <c r="E17" s="26"/>
      <c r="F17" s="26"/>
      <c r="G17" s="129"/>
      <c r="H17" s="120"/>
    </row>
    <row r="18" spans="2:11" ht="15" customHeight="1">
      <c r="B18" s="252" t="s">
        <v>107</v>
      </c>
      <c r="C18" s="130"/>
      <c r="D18" s="253" t="s">
        <v>105</v>
      </c>
      <c r="E18" s="255"/>
      <c r="F18" s="256"/>
      <c r="G18" s="131"/>
      <c r="H18" s="120"/>
    </row>
    <row r="19" spans="2:11">
      <c r="B19" s="252"/>
      <c r="C19" s="132"/>
      <c r="D19" s="253"/>
      <c r="E19" s="257"/>
      <c r="F19" s="258"/>
      <c r="G19" s="131"/>
      <c r="H19" s="120"/>
    </row>
    <row r="20" spans="2:11">
      <c r="B20" s="252"/>
      <c r="C20" s="133"/>
      <c r="D20" s="254"/>
      <c r="E20" s="259"/>
      <c r="F20" s="260"/>
      <c r="G20" s="131"/>
      <c r="H20" s="120"/>
    </row>
    <row r="21" spans="2:11" hidden="1">
      <c r="B21" s="16"/>
      <c r="C21" s="134">
        <v>2</v>
      </c>
      <c r="G21" s="131"/>
      <c r="H21" s="120"/>
    </row>
    <row r="22" spans="2:11">
      <c r="C22" s="113"/>
    </row>
    <row r="24" spans="2:11" s="137" customFormat="1" ht="30" customHeight="1">
      <c r="B24" s="135" t="s">
        <v>13</v>
      </c>
      <c r="C24" s="136"/>
      <c r="D24" s="136"/>
      <c r="E24" s="136"/>
      <c r="F24" s="136"/>
      <c r="G24" s="136"/>
      <c r="H24" s="136"/>
      <c r="I24" s="136"/>
      <c r="J24" s="136"/>
      <c r="K24" s="136"/>
    </row>
    <row r="25" spans="2:11" s="140" customFormat="1" ht="30" customHeight="1">
      <c r="B25" s="138" t="s">
        <v>14</v>
      </c>
      <c r="C25" s="139"/>
      <c r="D25" s="139"/>
      <c r="E25" s="139"/>
      <c r="F25" s="139"/>
      <c r="G25" s="139"/>
      <c r="H25" s="139"/>
      <c r="I25" s="139"/>
      <c r="J25" s="139"/>
      <c r="K25" s="139"/>
    </row>
    <row r="26" spans="2:11" ht="15">
      <c r="B26" s="141"/>
      <c r="C26" s="15"/>
      <c r="D26" s="15"/>
      <c r="E26" s="15"/>
      <c r="F26" s="15"/>
      <c r="G26" s="15"/>
      <c r="H26" s="15"/>
      <c r="I26" s="15"/>
      <c r="J26" s="15"/>
      <c r="K26" s="15"/>
    </row>
    <row r="27" spans="2:11" ht="15">
      <c r="B27" s="103" t="s">
        <v>15</v>
      </c>
      <c r="C27" s="15"/>
      <c r="D27" s="15"/>
      <c r="E27" s="15"/>
      <c r="F27" s="15"/>
      <c r="G27" s="15"/>
      <c r="H27" s="142"/>
      <c r="I27" s="142"/>
      <c r="J27" s="142"/>
    </row>
    <row r="28" spans="2:11" ht="20.100000000000001" customHeight="1">
      <c r="B28" s="245" t="s">
        <v>80</v>
      </c>
      <c r="C28" s="247" t="s">
        <v>84</v>
      </c>
      <c r="D28" s="248"/>
      <c r="E28" s="248"/>
      <c r="F28" s="249"/>
      <c r="H28" s="141"/>
      <c r="I28" s="143"/>
      <c r="J28" s="143"/>
      <c r="K28" s="15"/>
    </row>
    <row r="29" spans="2:11" ht="20.100000000000001" customHeight="1">
      <c r="B29" s="246"/>
      <c r="C29" s="144" t="s">
        <v>16</v>
      </c>
      <c r="D29" s="144" t="s">
        <v>3</v>
      </c>
      <c r="E29" s="144" t="s">
        <v>4</v>
      </c>
      <c r="F29" s="145" t="s">
        <v>5</v>
      </c>
      <c r="G29" s="146"/>
      <c r="H29" s="141"/>
      <c r="J29" s="141"/>
      <c r="K29" s="141"/>
    </row>
    <row r="30" spans="2:11">
      <c r="B30" s="69" t="s">
        <v>17</v>
      </c>
      <c r="C30" s="147"/>
      <c r="D30" s="148"/>
      <c r="E30" s="147"/>
      <c r="F30" s="149"/>
      <c r="G30" s="15"/>
      <c r="H30" s="150"/>
      <c r="I30" s="15"/>
      <c r="J30" s="15"/>
      <c r="K30" s="15"/>
    </row>
    <row r="31" spans="2:11" ht="15">
      <c r="B31" s="57" t="s">
        <v>102</v>
      </c>
      <c r="C31" s="151"/>
      <c r="D31" s="151"/>
      <c r="E31" s="151"/>
      <c r="F31" s="151"/>
      <c r="G31" s="15"/>
      <c r="H31" s="150"/>
      <c r="I31" s="141"/>
      <c r="J31" s="15"/>
      <c r="K31" s="15"/>
    </row>
    <row r="32" spans="2:11">
      <c r="B32" s="69" t="s">
        <v>56</v>
      </c>
      <c r="C32" s="147"/>
      <c r="D32" s="147"/>
      <c r="E32" s="147"/>
      <c r="F32" s="147"/>
      <c r="G32" s="15"/>
      <c r="H32" s="15"/>
      <c r="I32" s="15"/>
      <c r="J32" s="15"/>
      <c r="K32" s="15"/>
    </row>
    <row r="33" spans="1:11" ht="15" customHeight="1">
      <c r="B33" s="57" t="s">
        <v>103</v>
      </c>
      <c r="C33" s="151"/>
      <c r="D33" s="151"/>
      <c r="E33" s="151"/>
      <c r="F33" s="151"/>
      <c r="G33" s="15"/>
      <c r="H33" s="15"/>
      <c r="I33" s="15"/>
      <c r="J33" s="15"/>
      <c r="K33" s="15"/>
    </row>
    <row r="34" spans="1:11" ht="28.5">
      <c r="B34" s="152" t="s">
        <v>146</v>
      </c>
      <c r="C34" s="153"/>
      <c r="D34" s="153">
        <f>C34</f>
        <v>0</v>
      </c>
      <c r="E34" s="153">
        <v>0</v>
      </c>
      <c r="F34" s="153">
        <v>0</v>
      </c>
      <c r="G34" s="15"/>
      <c r="H34" s="15"/>
      <c r="I34" s="15"/>
      <c r="J34" s="15"/>
      <c r="K34" s="15"/>
    </row>
    <row r="35" spans="1:11" ht="29.25" customHeight="1">
      <c r="B35" s="152" t="s">
        <v>145</v>
      </c>
      <c r="C35" s="154"/>
      <c r="D35" s="154"/>
      <c r="E35" s="154"/>
      <c r="F35" s="154"/>
      <c r="G35" s="15"/>
      <c r="H35" s="15"/>
      <c r="I35" s="15"/>
      <c r="J35" s="15"/>
      <c r="K35" s="15"/>
    </row>
    <row r="36" spans="1:11" ht="29.25" hidden="1" customHeight="1">
      <c r="A36" s="155"/>
      <c r="B36" s="156" t="s">
        <v>106</v>
      </c>
      <c r="C36" s="157">
        <f>IF($C$21 = 1, C35,C34)</f>
        <v>0</v>
      </c>
      <c r="D36" s="157">
        <f>IF($C$21 = 1, D35,D34)</f>
        <v>0</v>
      </c>
      <c r="E36" s="157">
        <f>IF($C$21 = 1, E35,E34)</f>
        <v>0</v>
      </c>
      <c r="F36" s="158">
        <f>IF($C$21 =1, F35,F34)</f>
        <v>0</v>
      </c>
      <c r="G36" s="159"/>
      <c r="H36" s="159"/>
      <c r="I36" s="15"/>
      <c r="J36" s="15"/>
      <c r="K36" s="15"/>
    </row>
    <row r="37" spans="1:11" ht="15">
      <c r="H37" s="160"/>
      <c r="I37" s="160"/>
      <c r="J37" s="160"/>
      <c r="K37" s="15"/>
    </row>
    <row r="38" spans="1:11" ht="15">
      <c r="B38" s="161" t="s">
        <v>79</v>
      </c>
      <c r="C38" s="21"/>
      <c r="D38" s="21"/>
      <c r="E38" s="21"/>
      <c r="F38" s="21"/>
      <c r="H38" s="162"/>
      <c r="I38" s="162"/>
      <c r="J38" s="162"/>
      <c r="K38" s="15"/>
    </row>
    <row r="39" spans="1:11" ht="20.100000000000001" customHeight="1">
      <c r="A39" s="16"/>
      <c r="B39" s="245" t="str">
        <f>B28</f>
        <v>Jätejae</v>
      </c>
      <c r="C39" s="247" t="s">
        <v>83</v>
      </c>
      <c r="D39" s="248"/>
      <c r="E39" s="248"/>
      <c r="F39" s="249"/>
      <c r="G39" s="146"/>
      <c r="H39" s="141"/>
      <c r="I39" s="143"/>
      <c r="J39" s="143"/>
      <c r="K39" s="15"/>
    </row>
    <row r="40" spans="1:11" ht="20.100000000000001" customHeight="1">
      <c r="A40" s="16"/>
      <c r="B40" s="246"/>
      <c r="C40" s="163" t="str">
        <f>C29</f>
        <v>Kokonaismäärä</v>
      </c>
      <c r="D40" s="163" t="str">
        <f>D29</f>
        <v>Hyödyntäminen materiaalina</v>
      </c>
      <c r="E40" s="163" t="str">
        <f>E29</f>
        <v>Hyödyntäminen energiana</v>
      </c>
      <c r="F40" s="164" t="str">
        <f>F29</f>
        <v>Loppusijoitus</v>
      </c>
      <c r="G40" s="146"/>
      <c r="I40" s="141"/>
      <c r="J40" s="141"/>
      <c r="K40" s="141"/>
    </row>
    <row r="41" spans="1:11">
      <c r="A41" s="16"/>
      <c r="B41" s="128" t="s">
        <v>20</v>
      </c>
      <c r="C41" s="147"/>
      <c r="D41" s="147"/>
      <c r="E41" s="147"/>
      <c r="F41" s="149"/>
      <c r="G41" s="15"/>
      <c r="H41" s="150"/>
      <c r="I41" s="15"/>
      <c r="J41" s="15"/>
      <c r="K41" s="15"/>
    </row>
    <row r="42" spans="1:11">
      <c r="A42" s="16"/>
      <c r="B42" s="165" t="s">
        <v>21</v>
      </c>
      <c r="C42" s="151"/>
      <c r="D42" s="151"/>
      <c r="E42" s="151"/>
      <c r="F42" s="166"/>
      <c r="G42" s="15"/>
      <c r="H42" s="15"/>
      <c r="I42" s="15"/>
      <c r="J42" s="15"/>
      <c r="K42" s="15"/>
    </row>
    <row r="43" spans="1:11" ht="15">
      <c r="A43" s="16"/>
      <c r="B43" s="128" t="s">
        <v>22</v>
      </c>
      <c r="C43" s="147"/>
      <c r="D43" s="147"/>
      <c r="E43" s="147"/>
      <c r="F43" s="149"/>
      <c r="G43" s="15"/>
      <c r="H43" s="141"/>
      <c r="I43" s="15"/>
      <c r="J43" s="15"/>
      <c r="K43" s="15"/>
    </row>
    <row r="44" spans="1:11">
      <c r="A44" s="16"/>
      <c r="B44" s="167" t="s">
        <v>30</v>
      </c>
      <c r="C44" s="151"/>
      <c r="D44" s="151"/>
      <c r="E44" s="151"/>
      <c r="F44" s="166"/>
      <c r="G44" s="15"/>
      <c r="H44" s="15"/>
      <c r="I44" s="15"/>
      <c r="J44" s="15"/>
      <c r="K44" s="15"/>
    </row>
    <row r="45" spans="1:11">
      <c r="A45" s="16"/>
      <c r="B45" s="128" t="s">
        <v>131</v>
      </c>
      <c r="C45" s="147"/>
      <c r="D45" s="147"/>
      <c r="E45" s="147"/>
      <c r="F45" s="149"/>
      <c r="G45" s="15"/>
    </row>
    <row r="46" spans="1:11">
      <c r="A46" s="16"/>
      <c r="B46" s="165" t="s">
        <v>24</v>
      </c>
      <c r="C46" s="151"/>
      <c r="D46" s="151"/>
      <c r="E46" s="151"/>
      <c r="F46" s="166"/>
      <c r="G46" s="15"/>
    </row>
    <row r="47" spans="1:11" ht="15" customHeight="1">
      <c r="A47" s="16"/>
      <c r="B47" s="168" t="s">
        <v>25</v>
      </c>
      <c r="C47" s="169"/>
      <c r="D47" s="169"/>
      <c r="E47" s="169"/>
      <c r="F47" s="170"/>
      <c r="G47" s="15"/>
      <c r="H47" s="175" t="s">
        <v>138</v>
      </c>
    </row>
    <row r="48" spans="1:11" ht="15" customHeight="1">
      <c r="A48" s="16"/>
      <c r="B48" s="167" t="s">
        <v>127</v>
      </c>
      <c r="C48" s="151"/>
      <c r="D48" s="151"/>
      <c r="E48" s="151"/>
      <c r="F48" s="166"/>
      <c r="G48" s="15"/>
      <c r="H48" s="176" t="s">
        <v>135</v>
      </c>
    </row>
    <row r="49" spans="1:11" ht="15" customHeight="1">
      <c r="A49" s="16"/>
      <c r="B49" s="128" t="s">
        <v>123</v>
      </c>
      <c r="C49" s="147"/>
      <c r="D49" s="147"/>
      <c r="E49" s="147"/>
      <c r="F49" s="149"/>
      <c r="G49" s="15"/>
      <c r="H49" s="176" t="s">
        <v>136</v>
      </c>
    </row>
    <row r="50" spans="1:11" ht="28.5">
      <c r="A50" s="16"/>
      <c r="B50" s="171" t="s">
        <v>137</v>
      </c>
      <c r="C50" s="151"/>
      <c r="D50" s="151"/>
      <c r="E50" s="151"/>
      <c r="F50" s="166"/>
      <c r="G50" s="15"/>
      <c r="H50" s="177"/>
    </row>
    <row r="52" spans="1:11" s="140" customFormat="1" ht="30" customHeight="1">
      <c r="B52" s="138" t="s">
        <v>27</v>
      </c>
      <c r="C52" s="139"/>
      <c r="D52" s="139"/>
      <c r="E52" s="139"/>
      <c r="F52" s="139"/>
      <c r="G52" s="139"/>
      <c r="H52" s="139"/>
      <c r="I52" s="139"/>
      <c r="J52" s="139"/>
      <c r="K52" s="139"/>
    </row>
    <row r="53" spans="1:11" ht="15">
      <c r="B53" s="141"/>
      <c r="C53" s="15"/>
      <c r="D53" s="15"/>
      <c r="E53" s="15"/>
      <c r="F53" s="15"/>
      <c r="G53" s="15"/>
    </row>
    <row r="54" spans="1:11" ht="15" customHeight="1">
      <c r="B54" s="245" t="str">
        <f>B28</f>
        <v>Jätejae</v>
      </c>
      <c r="C54" s="247" t="s">
        <v>88</v>
      </c>
      <c r="D54" s="248"/>
      <c r="E54" s="248"/>
      <c r="F54" s="249"/>
      <c r="G54" s="213"/>
      <c r="H54" s="247" t="s">
        <v>89</v>
      </c>
      <c r="I54" s="248"/>
      <c r="J54" s="248"/>
    </row>
    <row r="55" spans="1:11" ht="16.5" customHeight="1">
      <c r="B55" s="246"/>
      <c r="C55" s="163" t="s">
        <v>90</v>
      </c>
      <c r="D55" s="163" t="s">
        <v>244</v>
      </c>
      <c r="E55" s="163" t="s">
        <v>223</v>
      </c>
      <c r="F55" s="164" t="s">
        <v>91</v>
      </c>
      <c r="G55" s="164" t="s">
        <v>11</v>
      </c>
      <c r="H55" s="163" t="s">
        <v>3</v>
      </c>
      <c r="I55" s="163" t="s">
        <v>4</v>
      </c>
      <c r="J55" s="163" t="s">
        <v>5</v>
      </c>
      <c r="K55" s="15"/>
    </row>
    <row r="56" spans="1:11">
      <c r="B56" s="216" t="s">
        <v>28</v>
      </c>
      <c r="C56" s="147"/>
      <c r="D56" s="147"/>
      <c r="E56" s="147"/>
      <c r="F56" s="149"/>
      <c r="G56" s="147">
        <f>C56+E56+F56</f>
        <v>0</v>
      </c>
      <c r="H56" s="217">
        <v>4.909230124060234E-3</v>
      </c>
      <c r="I56" s="217">
        <v>0.93263800952137876</v>
      </c>
      <c r="J56" s="218">
        <v>6.2452760354560981E-2</v>
      </c>
      <c r="K56" s="15"/>
    </row>
    <row r="57" spans="1:11">
      <c r="B57" s="215" t="s">
        <v>18</v>
      </c>
      <c r="C57" s="151"/>
      <c r="D57" s="151"/>
      <c r="E57" s="151"/>
      <c r="F57" s="166"/>
      <c r="G57" s="151">
        <f t="shared" ref="G57:G68" si="0">C57+E57+F57</f>
        <v>0</v>
      </c>
      <c r="H57" s="219">
        <v>0.88514577856722965</v>
      </c>
      <c r="I57" s="219">
        <v>0.11052298076898601</v>
      </c>
      <c r="J57" s="220">
        <v>4.3312406637842629E-3</v>
      </c>
      <c r="K57" s="15"/>
    </row>
    <row r="58" spans="1:11">
      <c r="B58" s="216" t="s">
        <v>19</v>
      </c>
      <c r="C58" s="147"/>
      <c r="D58" s="147"/>
      <c r="E58" s="147"/>
      <c r="F58" s="149"/>
      <c r="G58" s="147">
        <f t="shared" si="0"/>
        <v>0</v>
      </c>
      <c r="H58" s="217">
        <v>1</v>
      </c>
      <c r="I58" s="217">
        <v>0</v>
      </c>
      <c r="J58" s="218">
        <v>0</v>
      </c>
      <c r="K58" s="15"/>
    </row>
    <row r="59" spans="1:11" ht="14.45" customHeight="1">
      <c r="B59" s="151" t="s">
        <v>20</v>
      </c>
      <c r="C59" s="151"/>
      <c r="D59" s="151"/>
      <c r="E59" s="151"/>
      <c r="F59" s="166"/>
      <c r="G59" s="151">
        <f t="shared" si="0"/>
        <v>0</v>
      </c>
      <c r="H59" s="219">
        <v>0.92979238471194703</v>
      </c>
      <c r="I59" s="219">
        <v>7.0201628112582848E-2</v>
      </c>
      <c r="J59" s="220">
        <v>5.987175470142954E-6</v>
      </c>
      <c r="K59" s="15"/>
    </row>
    <row r="60" spans="1:11" ht="14.45" customHeight="1">
      <c r="B60" s="147" t="s">
        <v>21</v>
      </c>
      <c r="C60" s="147"/>
      <c r="D60" s="147" t="e">
        <f>C10*Palpa Suomi yhteensä</f>
        <v>#VALUE!</v>
      </c>
      <c r="E60" s="147" t="e">
        <f>0.75*D60</f>
        <v>#VALUE!</v>
      </c>
      <c r="F60" s="149"/>
      <c r="G60" s="147" t="e">
        <f>C60+E60+F60</f>
        <v>#VALUE!</v>
      </c>
      <c r="H60" s="217">
        <v>0.99842036435202597</v>
      </c>
      <c r="I60" s="217">
        <v>0</v>
      </c>
      <c r="J60" s="218">
        <v>1.5796356479743116E-3</v>
      </c>
      <c r="K60" s="15"/>
    </row>
    <row r="61" spans="1:11" ht="14.45" customHeight="1">
      <c r="B61" s="151" t="s">
        <v>22</v>
      </c>
      <c r="C61" s="151"/>
      <c r="D61" s="151" t="e">
        <f>C10*Palpa Suomi yhteensä</f>
        <v>#VALUE!</v>
      </c>
      <c r="E61" s="151" t="e">
        <f>0.99*D61</f>
        <v>#VALUE!</v>
      </c>
      <c r="F61" s="166"/>
      <c r="G61" s="151" t="e">
        <f t="shared" si="0"/>
        <v>#VALUE!</v>
      </c>
      <c r="H61" s="219">
        <v>1</v>
      </c>
      <c r="I61" s="219">
        <v>0</v>
      </c>
      <c r="J61" s="220">
        <v>0</v>
      </c>
      <c r="K61" s="15"/>
    </row>
    <row r="62" spans="1:11" ht="14.45" customHeight="1">
      <c r="B62" s="169" t="s">
        <v>30</v>
      </c>
      <c r="C62" s="147"/>
      <c r="D62" s="147"/>
      <c r="E62" s="147"/>
      <c r="F62" s="149" t="e">
        <f>0.9*E14*C10</f>
        <v>#VALUE!</v>
      </c>
      <c r="G62" s="147" t="e">
        <f t="shared" si="0"/>
        <v>#VALUE!</v>
      </c>
      <c r="H62" s="217">
        <v>0.92979238471194703</v>
      </c>
      <c r="I62" s="217">
        <v>7.0201628112582848E-2</v>
      </c>
      <c r="J62" s="218">
        <v>5.987175470142954E-6</v>
      </c>
      <c r="K62" s="15"/>
    </row>
    <row r="63" spans="1:11" ht="14.45" customHeight="1">
      <c r="B63" s="215" t="s">
        <v>23</v>
      </c>
      <c r="C63" s="151"/>
      <c r="D63" s="151"/>
      <c r="E63" s="151"/>
      <c r="F63" s="166"/>
      <c r="G63" s="151">
        <f t="shared" si="0"/>
        <v>0</v>
      </c>
      <c r="H63" s="219">
        <v>6.6742701730528806E-2</v>
      </c>
      <c r="I63" s="219">
        <v>0.93325729826947124</v>
      </c>
      <c r="J63" s="220">
        <v>0</v>
      </c>
      <c r="K63" s="15"/>
    </row>
    <row r="64" spans="1:11" ht="14.45" customHeight="1">
      <c r="B64" s="147" t="s">
        <v>24</v>
      </c>
      <c r="C64" s="147"/>
      <c r="D64" s="147" t="e">
        <f>C10*Palpa Suomi yhteensä</f>
        <v>#VALUE!</v>
      </c>
      <c r="E64" s="147" t="e">
        <f>0.96*D64</f>
        <v>#VALUE!</v>
      </c>
      <c r="F64" s="149"/>
      <c r="G64" s="147" t="e">
        <f t="shared" si="0"/>
        <v>#VALUE!</v>
      </c>
      <c r="H64" s="217">
        <v>0.40584138107854029</v>
      </c>
      <c r="I64" s="217">
        <v>0.59383813349286385</v>
      </c>
      <c r="J64" s="218">
        <v>3.204854285958465E-4</v>
      </c>
      <c r="K64" s="15"/>
    </row>
    <row r="65" spans="2:11" ht="14.45" customHeight="1">
      <c r="B65" s="151" t="s">
        <v>25</v>
      </c>
      <c r="C65" s="151"/>
      <c r="D65" s="151"/>
      <c r="E65" s="151"/>
      <c r="F65" s="166" t="e">
        <f>E15*C10</f>
        <v>#VALUE!</v>
      </c>
      <c r="G65" s="151" t="e">
        <f>C65+E65+F65</f>
        <v>#VALUE!</v>
      </c>
      <c r="H65" s="219">
        <v>0.88475041730589887</v>
      </c>
      <c r="I65" s="219">
        <v>5.1763245186342677E-2</v>
      </c>
      <c r="J65" s="220">
        <v>6.3486337507758464E-2</v>
      </c>
      <c r="K65" s="15"/>
    </row>
    <row r="66" spans="2:11" ht="14.45" customHeight="1">
      <c r="B66" s="169" t="s">
        <v>127</v>
      </c>
      <c r="C66" s="169"/>
      <c r="D66" s="169"/>
      <c r="E66" s="169"/>
      <c r="F66" s="170" t="e">
        <f>E16*C10</f>
        <v>#VALUE!</v>
      </c>
      <c r="G66" s="169" t="e">
        <f t="shared" si="0"/>
        <v>#VALUE!</v>
      </c>
      <c r="H66" s="221">
        <v>1</v>
      </c>
      <c r="I66" s="221">
        <v>0</v>
      </c>
      <c r="J66" s="222">
        <v>0</v>
      </c>
      <c r="K66" s="172"/>
    </row>
    <row r="67" spans="2:11" ht="14.45" customHeight="1">
      <c r="B67" s="215" t="s">
        <v>123</v>
      </c>
      <c r="C67" s="151"/>
      <c r="D67" s="151"/>
      <c r="E67" s="151"/>
      <c r="F67" s="166"/>
      <c r="G67" s="151">
        <f t="shared" si="0"/>
        <v>0</v>
      </c>
      <c r="H67" s="219">
        <v>0.92616545405551065</v>
      </c>
      <c r="I67" s="219">
        <v>7.3565076798706552E-2</v>
      </c>
      <c r="J67" s="220">
        <v>2.6946914578280785E-4</v>
      </c>
      <c r="K67" s="15"/>
    </row>
    <row r="68" spans="2:11" ht="14.45" customHeight="1">
      <c r="B68" s="216" t="s">
        <v>26</v>
      </c>
      <c r="C68" s="147"/>
      <c r="D68" s="147"/>
      <c r="E68" s="147"/>
      <c r="F68" s="149"/>
      <c r="G68" s="147">
        <f t="shared" si="0"/>
        <v>0</v>
      </c>
      <c r="H68" s="217">
        <v>9.8197015104067281E-2</v>
      </c>
      <c r="I68" s="217">
        <v>0.85842883279269977</v>
      </c>
      <c r="J68" s="218">
        <v>4.3374152103232949E-2</v>
      </c>
      <c r="K68" s="15"/>
    </row>
    <row r="69" spans="2:11">
      <c r="B69" s="151" t="s">
        <v>11</v>
      </c>
      <c r="C69" s="151"/>
      <c r="D69" s="151"/>
      <c r="E69" s="151"/>
      <c r="F69" s="166"/>
      <c r="G69" s="151" t="e">
        <f>SUM(G56:G68)</f>
        <v>#VALUE!</v>
      </c>
      <c r="H69" s="219"/>
      <c r="I69" s="219"/>
      <c r="J69" s="220"/>
      <c r="K69" s="15"/>
    </row>
    <row r="71" spans="2:11" s="140" customFormat="1" ht="30" customHeight="1">
      <c r="B71" s="138" t="s">
        <v>31</v>
      </c>
      <c r="C71" s="139"/>
      <c r="D71" s="139"/>
      <c r="E71" s="139"/>
      <c r="F71" s="139"/>
      <c r="G71" s="139"/>
      <c r="H71" s="139"/>
      <c r="I71" s="139"/>
      <c r="J71" s="139"/>
      <c r="K71" s="139"/>
    </row>
    <row r="72" spans="2:11" ht="15">
      <c r="B72" s="141"/>
      <c r="C72" s="15"/>
      <c r="D72" s="15"/>
      <c r="E72" s="15"/>
      <c r="F72" s="15"/>
      <c r="G72" s="15"/>
    </row>
    <row r="73" spans="2:11" ht="15">
      <c r="B73" s="245" t="str">
        <f>B28</f>
        <v>Jätejae</v>
      </c>
      <c r="C73" s="247" t="s">
        <v>82</v>
      </c>
      <c r="D73" s="248"/>
      <c r="E73" s="248"/>
      <c r="F73" s="249"/>
    </row>
    <row r="74" spans="2:11" ht="15">
      <c r="B74" s="246"/>
      <c r="C74" s="163" t="s">
        <v>16</v>
      </c>
      <c r="D74" s="163" t="s">
        <v>3</v>
      </c>
      <c r="E74" s="163" t="s">
        <v>4</v>
      </c>
      <c r="F74" s="164" t="s">
        <v>5</v>
      </c>
    </row>
    <row r="75" spans="2:11">
      <c r="B75" s="147" t="s">
        <v>28</v>
      </c>
      <c r="C75" s="147">
        <f>G56+C30+C31</f>
        <v>0</v>
      </c>
      <c r="D75" s="147">
        <f>D30+D31+G56*H56</f>
        <v>0</v>
      </c>
      <c r="E75" s="147">
        <f>E30+E31+G56*I56</f>
        <v>0</v>
      </c>
      <c r="F75" s="147">
        <f>F30+F31+G56*J56</f>
        <v>0</v>
      </c>
    </row>
    <row r="76" spans="2:11">
      <c r="B76" s="151" t="s">
        <v>18</v>
      </c>
      <c r="C76" s="151">
        <f>G57+C32+C33</f>
        <v>0</v>
      </c>
      <c r="D76" s="151">
        <f>D32+D33+G57*H57</f>
        <v>0</v>
      </c>
      <c r="E76" s="151">
        <f>E32+E33+G57*I57</f>
        <v>0</v>
      </c>
      <c r="F76" s="151">
        <f>F32+F33+G57*J57</f>
        <v>0</v>
      </c>
    </row>
    <row r="77" spans="2:11">
      <c r="B77" s="147" t="s">
        <v>19</v>
      </c>
      <c r="C77" s="147">
        <f>G58+C36</f>
        <v>0</v>
      </c>
      <c r="D77" s="147">
        <f>D36+G58*H58</f>
        <v>0</v>
      </c>
      <c r="E77" s="147">
        <f>E36+G58*I58</f>
        <v>0</v>
      </c>
      <c r="F77" s="147">
        <f>F36+G58*J58</f>
        <v>0</v>
      </c>
    </row>
    <row r="78" spans="2:11">
      <c r="B78" s="151" t="s">
        <v>20</v>
      </c>
      <c r="C78" s="151">
        <f t="shared" ref="C78:C86" si="1">C41+G59</f>
        <v>0</v>
      </c>
      <c r="D78" s="151">
        <f t="shared" ref="D78:D87" si="2">D41+G59*H59</f>
        <v>0</v>
      </c>
      <c r="E78" s="151">
        <f t="shared" ref="E78:E87" si="3">E41+G59*I59</f>
        <v>0</v>
      </c>
      <c r="F78" s="151">
        <f t="shared" ref="F78:F87" si="4">F41+G59*J59</f>
        <v>0</v>
      </c>
    </row>
    <row r="79" spans="2:11">
      <c r="B79" s="147" t="s">
        <v>21</v>
      </c>
      <c r="C79" s="147" t="e">
        <f t="shared" si="1"/>
        <v>#VALUE!</v>
      </c>
      <c r="D79" s="147" t="e">
        <f t="shared" si="2"/>
        <v>#VALUE!</v>
      </c>
      <c r="E79" s="147" t="e">
        <f t="shared" si="3"/>
        <v>#VALUE!</v>
      </c>
      <c r="F79" s="147" t="e">
        <f t="shared" si="4"/>
        <v>#VALUE!</v>
      </c>
    </row>
    <row r="80" spans="2:11">
      <c r="B80" s="151" t="s">
        <v>22</v>
      </c>
      <c r="C80" s="151" t="e">
        <f t="shared" si="1"/>
        <v>#VALUE!</v>
      </c>
      <c r="D80" s="151" t="e">
        <f>D43+G61*H61</f>
        <v>#VALUE!</v>
      </c>
      <c r="E80" s="151" t="e">
        <f t="shared" si="3"/>
        <v>#VALUE!</v>
      </c>
      <c r="F80" s="151" t="e">
        <f t="shared" si="4"/>
        <v>#VALUE!</v>
      </c>
    </row>
    <row r="81" spans="2:11">
      <c r="B81" s="147" t="s">
        <v>134</v>
      </c>
      <c r="C81" s="147" t="e">
        <f>G62</f>
        <v>#VALUE!</v>
      </c>
      <c r="D81" s="147" t="e">
        <f>G62*H62</f>
        <v>#VALUE!</v>
      </c>
      <c r="E81" s="147" t="e">
        <f>G62*I62</f>
        <v>#VALUE!</v>
      </c>
      <c r="F81" s="147" t="e">
        <f>G62*J62</f>
        <v>#VALUE!</v>
      </c>
    </row>
    <row r="82" spans="2:11">
      <c r="B82" s="151" t="s">
        <v>23</v>
      </c>
      <c r="C82" s="151">
        <f t="shared" si="1"/>
        <v>0</v>
      </c>
      <c r="D82" s="151">
        <f>D45+G63*H63</f>
        <v>0</v>
      </c>
      <c r="E82" s="151">
        <f t="shared" si="3"/>
        <v>0</v>
      </c>
      <c r="F82" s="151">
        <f t="shared" si="4"/>
        <v>0</v>
      </c>
    </row>
    <row r="83" spans="2:11">
      <c r="B83" s="147" t="s">
        <v>24</v>
      </c>
      <c r="C83" s="147" t="e">
        <f>C46+G64</f>
        <v>#VALUE!</v>
      </c>
      <c r="D83" s="147" t="e">
        <f>D46+G64*H64</f>
        <v>#VALUE!</v>
      </c>
      <c r="E83" s="147" t="e">
        <f t="shared" si="3"/>
        <v>#VALUE!</v>
      </c>
      <c r="F83" s="147" t="e">
        <f t="shared" si="4"/>
        <v>#VALUE!</v>
      </c>
    </row>
    <row r="84" spans="2:11">
      <c r="B84" s="151" t="s">
        <v>132</v>
      </c>
      <c r="C84" s="151" t="e">
        <f>G65</f>
        <v>#VALUE!</v>
      </c>
      <c r="D84" s="151" t="e">
        <f>G65*H65</f>
        <v>#VALUE!</v>
      </c>
      <c r="E84" s="151" t="e">
        <f>G65*I65</f>
        <v>#VALUE!</v>
      </c>
      <c r="F84" s="151" t="e">
        <f>G65*J65</f>
        <v>#VALUE!</v>
      </c>
    </row>
    <row r="85" spans="2:11">
      <c r="B85" s="169" t="s">
        <v>133</v>
      </c>
      <c r="C85" s="169" t="e">
        <f>G66</f>
        <v>#VALUE!</v>
      </c>
      <c r="D85" s="169" t="e">
        <f>G66*H66</f>
        <v>#VALUE!</v>
      </c>
      <c r="E85" s="169" t="e">
        <f>G66*I66</f>
        <v>#VALUE!</v>
      </c>
      <c r="F85" s="169" t="e">
        <f>G66*J66</f>
        <v>#VALUE!</v>
      </c>
    </row>
    <row r="86" spans="2:11">
      <c r="B86" s="151" t="s">
        <v>123</v>
      </c>
      <c r="C86" s="151">
        <f t="shared" si="1"/>
        <v>0</v>
      </c>
      <c r="D86" s="151">
        <f>D49+G67*H67</f>
        <v>0</v>
      </c>
      <c r="E86" s="151">
        <f t="shared" si="3"/>
        <v>0</v>
      </c>
      <c r="F86" s="151">
        <f t="shared" si="4"/>
        <v>0</v>
      </c>
    </row>
    <row r="87" spans="2:11">
      <c r="B87" s="147" t="s">
        <v>26</v>
      </c>
      <c r="C87" s="147">
        <f>C50+G68</f>
        <v>0</v>
      </c>
      <c r="D87" s="147">
        <f t="shared" si="2"/>
        <v>0</v>
      </c>
      <c r="E87" s="147">
        <f t="shared" si="3"/>
        <v>0</v>
      </c>
      <c r="F87" s="147">
        <f t="shared" si="4"/>
        <v>0</v>
      </c>
    </row>
    <row r="88" spans="2:11">
      <c r="B88" s="151" t="s">
        <v>11</v>
      </c>
      <c r="C88" s="151" t="e">
        <f>SUM(C75:C87)</f>
        <v>#VALUE!</v>
      </c>
      <c r="D88" s="151" t="e">
        <f>SUM(D75:D87)</f>
        <v>#VALUE!</v>
      </c>
      <c r="E88" s="151" t="e">
        <f>SUM(E75:E87)</f>
        <v>#VALUE!</v>
      </c>
      <c r="F88" s="151" t="e">
        <f>SUM(F75:F87)</f>
        <v>#VALUE!</v>
      </c>
      <c r="G88" s="173"/>
    </row>
    <row r="89" spans="2:11">
      <c r="B89" s="5" t="s">
        <v>141</v>
      </c>
    </row>
    <row r="91" spans="2:11" s="137" customFormat="1" ht="30" customHeight="1">
      <c r="B91" s="135" t="s">
        <v>111</v>
      </c>
      <c r="C91" s="136"/>
      <c r="D91" s="136"/>
      <c r="E91" s="136"/>
      <c r="F91" s="136"/>
      <c r="G91" s="136"/>
      <c r="H91" s="136"/>
      <c r="I91" s="136"/>
      <c r="J91" s="136"/>
      <c r="K91" s="136"/>
    </row>
    <row r="93" spans="2:11" ht="15">
      <c r="B93" s="245" t="str">
        <f>B28</f>
        <v>Jätejae</v>
      </c>
      <c r="C93" s="247" t="s">
        <v>112</v>
      </c>
      <c r="D93" s="248"/>
      <c r="E93" s="248"/>
      <c r="F93" s="249"/>
      <c r="H93" s="250" t="s">
        <v>89</v>
      </c>
      <c r="I93" s="248"/>
      <c r="J93" s="251"/>
    </row>
    <row r="94" spans="2:11" ht="15">
      <c r="B94" s="246"/>
      <c r="C94" s="163" t="s">
        <v>16</v>
      </c>
      <c r="D94" s="163" t="s">
        <v>3</v>
      </c>
      <c r="E94" s="163" t="s">
        <v>4</v>
      </c>
      <c r="F94" s="164" t="s">
        <v>5</v>
      </c>
      <c r="H94" s="163" t="s">
        <v>3</v>
      </c>
      <c r="I94" s="163" t="s">
        <v>4</v>
      </c>
      <c r="J94" s="163" t="s">
        <v>5</v>
      </c>
    </row>
    <row r="95" spans="2:11">
      <c r="B95" s="147" t="s">
        <v>28</v>
      </c>
      <c r="C95" s="147">
        <f>Petra!N27</f>
        <v>0</v>
      </c>
      <c r="D95" s="147">
        <f>C95*H95</f>
        <v>0</v>
      </c>
      <c r="E95" s="147">
        <f>C95*I95</f>
        <v>0</v>
      </c>
      <c r="F95" s="147">
        <f>C95*J95</f>
        <v>0</v>
      </c>
      <c r="G95" s="174"/>
      <c r="H95" s="217">
        <v>4.909230124060234E-3</v>
      </c>
      <c r="I95" s="217">
        <v>0.93263800952137876</v>
      </c>
      <c r="J95" s="218">
        <v>6.2452760354560981E-2</v>
      </c>
    </row>
    <row r="96" spans="2:11">
      <c r="B96" s="151" t="s">
        <v>18</v>
      </c>
      <c r="C96" s="151">
        <f>Petra!O27</f>
        <v>0</v>
      </c>
      <c r="D96" s="151">
        <f>C96*H96</f>
        <v>0</v>
      </c>
      <c r="E96" s="151">
        <f t="shared" ref="E96:E107" si="5">C96*I96</f>
        <v>0</v>
      </c>
      <c r="F96" s="151">
        <f t="shared" ref="F96:F107" si="6">C96*J96</f>
        <v>0</v>
      </c>
      <c r="G96" s="174"/>
      <c r="H96" s="219">
        <v>0.88514577856722965</v>
      </c>
      <c r="I96" s="219">
        <v>0.11052298076898608</v>
      </c>
      <c r="J96" s="220">
        <v>4.3312406637842629E-3</v>
      </c>
    </row>
    <row r="97" spans="2:11">
      <c r="B97" s="216" t="s">
        <v>19</v>
      </c>
      <c r="C97" s="147"/>
      <c r="D97" s="147"/>
      <c r="E97" s="147"/>
      <c r="F97" s="147"/>
      <c r="G97" s="174"/>
      <c r="H97" s="217">
        <v>1</v>
      </c>
      <c r="I97" s="217">
        <v>0</v>
      </c>
      <c r="J97" s="218">
        <v>0</v>
      </c>
    </row>
    <row r="98" spans="2:11">
      <c r="B98" s="151" t="s">
        <v>29</v>
      </c>
      <c r="C98" s="151">
        <f>Petra!P27</f>
        <v>0</v>
      </c>
      <c r="D98" s="151">
        <f>C98*H98</f>
        <v>0</v>
      </c>
      <c r="E98" s="151">
        <f>C98*I98</f>
        <v>0</v>
      </c>
      <c r="F98" s="151">
        <f>C98*J98</f>
        <v>0</v>
      </c>
      <c r="G98" s="174"/>
      <c r="H98" s="219">
        <v>0.92979238471194703</v>
      </c>
      <c r="I98" s="219">
        <v>7.0201628112582848E-2</v>
      </c>
      <c r="J98" s="220">
        <v>5.987175470142954E-6</v>
      </c>
    </row>
    <row r="99" spans="2:11">
      <c r="B99" s="147" t="s">
        <v>21</v>
      </c>
      <c r="C99" s="147" t="e">
        <f>Petra!Q27+0.25*D60</f>
        <v>#VALUE!</v>
      </c>
      <c r="D99" s="147" t="e">
        <f>Petra!Q27*H99+0.25*D60</f>
        <v>#VALUE!</v>
      </c>
      <c r="E99" s="147">
        <f>Petra!Q27*I99</f>
        <v>0</v>
      </c>
      <c r="F99" s="147">
        <f>Petra!Q27*J99</f>
        <v>0</v>
      </c>
      <c r="G99" s="174"/>
      <c r="H99" s="217">
        <v>0.99842036435202597</v>
      </c>
      <c r="I99" s="217">
        <v>0</v>
      </c>
      <c r="J99" s="218">
        <v>1.5796356479743116E-3</v>
      </c>
    </row>
    <row r="100" spans="2:11">
      <c r="B100" s="151" t="s">
        <v>22</v>
      </c>
      <c r="C100" s="151" t="e">
        <f>Petra!R27+0.01*D61</f>
        <v>#VALUE!</v>
      </c>
      <c r="D100" s="151" t="e">
        <f>Petra!R27*H100+0.01*D61</f>
        <v>#VALUE!</v>
      </c>
      <c r="E100" s="151">
        <f>Petra!R27*I100</f>
        <v>0</v>
      </c>
      <c r="F100" s="151">
        <f>Petra!R27*J100</f>
        <v>0</v>
      </c>
      <c r="G100" s="174"/>
      <c r="H100" s="219">
        <v>1</v>
      </c>
      <c r="I100" s="219">
        <v>0</v>
      </c>
      <c r="J100" s="220">
        <v>0</v>
      </c>
    </row>
    <row r="101" spans="2:11">
      <c r="B101" s="216" t="s">
        <v>30</v>
      </c>
      <c r="C101" s="147"/>
      <c r="D101" s="147"/>
      <c r="E101" s="147"/>
      <c r="F101" s="147"/>
      <c r="G101" s="174"/>
      <c r="H101" s="217">
        <v>0.92979238471194703</v>
      </c>
      <c r="I101" s="217">
        <v>7.0201628112582848E-2</v>
      </c>
      <c r="J101" s="218">
        <v>5.987175470142954E-6</v>
      </c>
    </row>
    <row r="102" spans="2:11">
      <c r="B102" s="151" t="s">
        <v>23</v>
      </c>
      <c r="C102" s="151">
        <f>Petra!S27</f>
        <v>0</v>
      </c>
      <c r="D102" s="151">
        <f t="shared" ref="D102:D107" si="7">C102*H102</f>
        <v>0</v>
      </c>
      <c r="E102" s="151">
        <f t="shared" si="5"/>
        <v>0</v>
      </c>
      <c r="F102" s="151">
        <f t="shared" si="6"/>
        <v>0</v>
      </c>
      <c r="G102" s="174"/>
      <c r="H102" s="219">
        <v>6.6742701730528806E-2</v>
      </c>
      <c r="I102" s="219">
        <v>0.93325729826947124</v>
      </c>
      <c r="J102" s="220">
        <v>0</v>
      </c>
    </row>
    <row r="103" spans="2:11">
      <c r="B103" s="147" t="s">
        <v>24</v>
      </c>
      <c r="C103" s="147" t="e">
        <f>Petra!T27+0.04*D64</f>
        <v>#VALUE!</v>
      </c>
      <c r="D103" s="147" t="e">
        <f>Petra!T27*H103+0.04*D64</f>
        <v>#VALUE!</v>
      </c>
      <c r="E103" s="147">
        <f>Petra!T27*I103</f>
        <v>0</v>
      </c>
      <c r="F103" s="147">
        <f>Petra!T27*J103</f>
        <v>0</v>
      </c>
      <c r="G103" s="174"/>
      <c r="H103" s="217">
        <v>0.40584138107854029</v>
      </c>
      <c r="I103" s="217">
        <v>0.59383813349286385</v>
      </c>
      <c r="J103" s="218">
        <v>3.204854285958465E-4</v>
      </c>
    </row>
    <row r="104" spans="2:11">
      <c r="B104" s="151" t="s">
        <v>25</v>
      </c>
      <c r="C104" s="151">
        <f>Petra!U27</f>
        <v>0</v>
      </c>
      <c r="D104" s="151">
        <f>C104*H104</f>
        <v>0</v>
      </c>
      <c r="E104" s="151">
        <f t="shared" si="5"/>
        <v>0</v>
      </c>
      <c r="F104" s="151">
        <f t="shared" si="6"/>
        <v>0</v>
      </c>
      <c r="G104" s="174"/>
      <c r="H104" s="219">
        <v>0.88475041730589887</v>
      </c>
      <c r="I104" s="219">
        <v>5.1763245186342677E-2</v>
      </c>
      <c r="J104" s="220">
        <v>6.3486337507758464E-2</v>
      </c>
    </row>
    <row r="105" spans="2:11">
      <c r="B105" s="169" t="s">
        <v>127</v>
      </c>
      <c r="C105" s="169">
        <f>Petra!V27</f>
        <v>0</v>
      </c>
      <c r="D105" s="169">
        <f>C105*H105</f>
        <v>0</v>
      </c>
      <c r="E105" s="169">
        <f>C105*I105</f>
        <v>0</v>
      </c>
      <c r="F105" s="169">
        <f t="shared" si="6"/>
        <v>0</v>
      </c>
      <c r="G105" s="174"/>
      <c r="H105" s="221">
        <v>1</v>
      </c>
      <c r="I105" s="221">
        <v>0</v>
      </c>
      <c r="J105" s="222">
        <v>0</v>
      </c>
    </row>
    <row r="106" spans="2:11">
      <c r="B106" s="215" t="s">
        <v>123</v>
      </c>
      <c r="C106" s="151"/>
      <c r="D106" s="151"/>
      <c r="E106" s="151"/>
      <c r="F106" s="151"/>
      <c r="G106" s="174"/>
      <c r="H106" s="219">
        <v>0.92616545405551065</v>
      </c>
      <c r="I106" s="219">
        <v>7.3565076798706552E-2</v>
      </c>
      <c r="J106" s="220">
        <v>2.6946914578280785E-4</v>
      </c>
    </row>
    <row r="107" spans="2:11">
      <c r="B107" s="147" t="s">
        <v>26</v>
      </c>
      <c r="C107" s="147">
        <f>Petra!W27</f>
        <v>0</v>
      </c>
      <c r="D107" s="147">
        <f t="shared" si="7"/>
        <v>0</v>
      </c>
      <c r="E107" s="147">
        <f t="shared" si="5"/>
        <v>0</v>
      </c>
      <c r="F107" s="147">
        <f t="shared" si="6"/>
        <v>0</v>
      </c>
      <c r="G107" s="174"/>
      <c r="H107" s="217">
        <v>9.8197015104067281E-2</v>
      </c>
      <c r="I107" s="217">
        <v>0.85842883279269977</v>
      </c>
      <c r="J107" s="218">
        <v>4.3374152103232949E-2</v>
      </c>
    </row>
    <row r="108" spans="2:11">
      <c r="B108" s="151" t="s">
        <v>11</v>
      </c>
      <c r="C108" s="151" t="e">
        <f>SUM(C95:C107)</f>
        <v>#VALUE!</v>
      </c>
      <c r="D108" s="151" t="e">
        <f t="shared" ref="D108:F108" si="8">SUM(D95:D107)</f>
        <v>#VALUE!</v>
      </c>
      <c r="E108" s="151">
        <f t="shared" si="8"/>
        <v>0</v>
      </c>
      <c r="F108" s="151">
        <f t="shared" si="8"/>
        <v>0</v>
      </c>
      <c r="G108" s="173"/>
      <c r="H108" s="219"/>
      <c r="I108" s="219"/>
      <c r="J108" s="220"/>
    </row>
    <row r="111" spans="2:11" s="137" customFormat="1" ht="30" customHeight="1">
      <c r="B111" s="135" t="s">
        <v>32</v>
      </c>
      <c r="C111" s="136"/>
      <c r="D111" s="136"/>
      <c r="E111" s="136"/>
      <c r="F111" s="136"/>
      <c r="G111" s="136"/>
      <c r="H111" s="136"/>
      <c r="I111" s="136"/>
      <c r="J111" s="136"/>
      <c r="K111" s="136"/>
    </row>
    <row r="113" spans="2:6" ht="15">
      <c r="B113" s="245" t="str">
        <f>B28</f>
        <v>Jätejae</v>
      </c>
      <c r="C113" s="247" t="s">
        <v>81</v>
      </c>
      <c r="D113" s="248"/>
      <c r="E113" s="248"/>
      <c r="F113" s="249"/>
    </row>
    <row r="114" spans="2:6" ht="15">
      <c r="B114" s="246"/>
      <c r="C114" s="163" t="s">
        <v>16</v>
      </c>
      <c r="D114" s="163" t="s">
        <v>3</v>
      </c>
      <c r="E114" s="163" t="s">
        <v>4</v>
      </c>
      <c r="F114" s="164" t="s">
        <v>5</v>
      </c>
    </row>
    <row r="115" spans="2:6">
      <c r="B115" s="147" t="s">
        <v>28</v>
      </c>
      <c r="C115" s="147">
        <f>C75+C95</f>
        <v>0</v>
      </c>
      <c r="D115" s="147">
        <f t="shared" ref="C115:F117" si="9">D75+D95</f>
        <v>0</v>
      </c>
      <c r="E115" s="147">
        <f t="shared" si="9"/>
        <v>0</v>
      </c>
      <c r="F115" s="147">
        <f t="shared" si="9"/>
        <v>0</v>
      </c>
    </row>
    <row r="116" spans="2:6">
      <c r="B116" s="151" t="s">
        <v>18</v>
      </c>
      <c r="C116" s="151">
        <f t="shared" si="9"/>
        <v>0</v>
      </c>
      <c r="D116" s="151">
        <f t="shared" si="9"/>
        <v>0</v>
      </c>
      <c r="E116" s="151">
        <f t="shared" si="9"/>
        <v>0</v>
      </c>
      <c r="F116" s="151">
        <f t="shared" si="9"/>
        <v>0</v>
      </c>
    </row>
    <row r="117" spans="2:6">
      <c r="B117" s="147" t="s">
        <v>19</v>
      </c>
      <c r="C117" s="147">
        <f t="shared" si="9"/>
        <v>0</v>
      </c>
      <c r="D117" s="147">
        <f t="shared" si="9"/>
        <v>0</v>
      </c>
      <c r="E117" s="147">
        <f t="shared" si="9"/>
        <v>0</v>
      </c>
      <c r="F117" s="147">
        <f t="shared" si="9"/>
        <v>0</v>
      </c>
    </row>
    <row r="118" spans="2:6">
      <c r="B118" s="151" t="s">
        <v>29</v>
      </c>
      <c r="C118" s="151" t="e">
        <f>C78+C81+C98+C101</f>
        <v>#VALUE!</v>
      </c>
      <c r="D118" s="151" t="e">
        <f>D78+D98+D81+D101</f>
        <v>#VALUE!</v>
      </c>
      <c r="E118" s="151" t="e">
        <f>E78+E98+E81+E101</f>
        <v>#VALUE!</v>
      </c>
      <c r="F118" s="151" t="e">
        <f>F78+F98+F81+F101</f>
        <v>#VALUE!</v>
      </c>
    </row>
    <row r="119" spans="2:6">
      <c r="B119" s="147" t="s">
        <v>21</v>
      </c>
      <c r="C119" s="147" t="e">
        <f t="shared" ref="C119:F120" si="10">C79+C99</f>
        <v>#VALUE!</v>
      </c>
      <c r="D119" s="147" t="e">
        <f t="shared" si="10"/>
        <v>#VALUE!</v>
      </c>
      <c r="E119" s="147" t="e">
        <f t="shared" si="10"/>
        <v>#VALUE!</v>
      </c>
      <c r="F119" s="147" t="e">
        <f t="shared" si="10"/>
        <v>#VALUE!</v>
      </c>
    </row>
    <row r="120" spans="2:6">
      <c r="B120" s="151" t="s">
        <v>22</v>
      </c>
      <c r="C120" s="151" t="e">
        <f t="shared" si="10"/>
        <v>#VALUE!</v>
      </c>
      <c r="D120" s="151" t="e">
        <f t="shared" si="10"/>
        <v>#VALUE!</v>
      </c>
      <c r="E120" s="151" t="e">
        <f t="shared" si="10"/>
        <v>#VALUE!</v>
      </c>
      <c r="F120" s="151" t="e">
        <f t="shared" si="10"/>
        <v>#VALUE!</v>
      </c>
    </row>
    <row r="121" spans="2:6">
      <c r="B121" s="147" t="s">
        <v>23</v>
      </c>
      <c r="C121" s="147">
        <f t="shared" ref="C121:F126" si="11">C82+C102</f>
        <v>0</v>
      </c>
      <c r="D121" s="147">
        <f t="shared" si="11"/>
        <v>0</v>
      </c>
      <c r="E121" s="147">
        <f t="shared" si="11"/>
        <v>0</v>
      </c>
      <c r="F121" s="147">
        <f t="shared" si="11"/>
        <v>0</v>
      </c>
    </row>
    <row r="122" spans="2:6">
      <c r="B122" s="151" t="s">
        <v>24</v>
      </c>
      <c r="C122" s="151" t="e">
        <f t="shared" si="11"/>
        <v>#VALUE!</v>
      </c>
      <c r="D122" s="151" t="e">
        <f t="shared" si="11"/>
        <v>#VALUE!</v>
      </c>
      <c r="E122" s="151" t="e">
        <f t="shared" si="11"/>
        <v>#VALUE!</v>
      </c>
      <c r="F122" s="151" t="e">
        <f t="shared" si="11"/>
        <v>#VALUE!</v>
      </c>
    </row>
    <row r="123" spans="2:6">
      <c r="B123" s="147" t="s">
        <v>25</v>
      </c>
      <c r="C123" s="147" t="e">
        <f>C84+C104</f>
        <v>#VALUE!</v>
      </c>
      <c r="D123" s="147" t="e">
        <f>D84+D104</f>
        <v>#VALUE!</v>
      </c>
      <c r="E123" s="147" t="e">
        <f>E84+E104</f>
        <v>#VALUE!</v>
      </c>
      <c r="F123" s="147" t="e">
        <f>F84+F104</f>
        <v>#VALUE!</v>
      </c>
    </row>
    <row r="124" spans="2:6">
      <c r="B124" s="151" t="s">
        <v>127</v>
      </c>
      <c r="C124" s="151" t="e">
        <f>C85+C105</f>
        <v>#VALUE!</v>
      </c>
      <c r="D124" s="151" t="e">
        <f t="shared" si="11"/>
        <v>#VALUE!</v>
      </c>
      <c r="E124" s="151" t="e">
        <f>E85+E105</f>
        <v>#VALUE!</v>
      </c>
      <c r="F124" s="151" t="e">
        <f t="shared" si="11"/>
        <v>#VALUE!</v>
      </c>
    </row>
    <row r="125" spans="2:6">
      <c r="B125" s="169" t="s">
        <v>123</v>
      </c>
      <c r="C125" s="169">
        <f t="shared" si="11"/>
        <v>0</v>
      </c>
      <c r="D125" s="169">
        <f t="shared" si="11"/>
        <v>0</v>
      </c>
      <c r="E125" s="169">
        <f t="shared" si="11"/>
        <v>0</v>
      </c>
      <c r="F125" s="169">
        <f t="shared" si="11"/>
        <v>0</v>
      </c>
    </row>
    <row r="126" spans="2:6">
      <c r="B126" s="151" t="s">
        <v>26</v>
      </c>
      <c r="C126" s="151">
        <f t="shared" si="11"/>
        <v>0</v>
      </c>
      <c r="D126" s="151">
        <f t="shared" si="11"/>
        <v>0</v>
      </c>
      <c r="E126" s="151">
        <f t="shared" si="11"/>
        <v>0</v>
      </c>
      <c r="F126" s="151">
        <f t="shared" si="11"/>
        <v>0</v>
      </c>
    </row>
    <row r="127" spans="2:6">
      <c r="B127" s="147" t="s">
        <v>11</v>
      </c>
      <c r="C127" s="147" t="e">
        <f>SUM(C115:C126)</f>
        <v>#VALUE!</v>
      </c>
      <c r="D127" s="147" t="e">
        <f t="shared" ref="D127:F127" si="12">SUM(D115:D126)</f>
        <v>#VALUE!</v>
      </c>
      <c r="E127" s="147" t="e">
        <f t="shared" si="12"/>
        <v>#VALUE!</v>
      </c>
      <c r="F127" s="147" t="e">
        <f t="shared" si="12"/>
        <v>#VALUE!</v>
      </c>
    </row>
    <row r="128" spans="2:6">
      <c r="C128" s="173"/>
    </row>
  </sheetData>
  <mergeCells count="17">
    <mergeCell ref="B39:B40"/>
    <mergeCell ref="C39:F39"/>
    <mergeCell ref="B18:B20"/>
    <mergeCell ref="D18:D20"/>
    <mergeCell ref="E18:F20"/>
    <mergeCell ref="B28:B29"/>
    <mergeCell ref="C28:F28"/>
    <mergeCell ref="B113:B114"/>
    <mergeCell ref="C113:F113"/>
    <mergeCell ref="B54:B55"/>
    <mergeCell ref="H54:J54"/>
    <mergeCell ref="B73:B74"/>
    <mergeCell ref="C73:F73"/>
    <mergeCell ref="B93:B94"/>
    <mergeCell ref="C93:F93"/>
    <mergeCell ref="H93:J93"/>
    <mergeCell ref="C54:F54"/>
  </mergeCells>
  <hyperlinks>
    <hyperlink ref="G15" r:id="rId1"/>
    <hyperlink ref="G14" r:id="rId2"/>
    <hyperlink ref="G16" r:id="rId3"/>
  </hyperlinks>
  <pageMargins left="0.7" right="0.7" top="0.75" bottom="0.75" header="0.3" footer="0.3"/>
  <pageSetup paperSize="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1265" r:id="rId7" name="Option Button 1">
              <controlPr locked="0" defaultSize="0" autoFill="0" autoLine="0" autoPict="0">
                <anchor moveWithCells="1">
                  <from>
                    <xdr:col>2</xdr:col>
                    <xdr:colOff>19050</xdr:colOff>
                    <xdr:row>17</xdr:row>
                    <xdr:rowOff>38100</xdr:rowOff>
                  </from>
                  <to>
                    <xdr:col>2</xdr:col>
                    <xdr:colOff>1066800</xdr:colOff>
                    <xdr:row>18</xdr:row>
                    <xdr:rowOff>66675</xdr:rowOff>
                  </to>
                </anchor>
              </controlPr>
            </control>
          </mc:Choice>
        </mc:AlternateContent>
        <mc:AlternateContent xmlns:mc="http://schemas.openxmlformats.org/markup-compatibility/2006">
          <mc:Choice Requires="x14">
            <control shapeId="11266" r:id="rId8" name="Option Button 2">
              <controlPr locked="0" defaultSize="0" autoFill="0" autoLine="0" autoPict="0">
                <anchor moveWithCells="1">
                  <from>
                    <xdr:col>2</xdr:col>
                    <xdr:colOff>9525</xdr:colOff>
                    <xdr:row>18</xdr:row>
                    <xdr:rowOff>114300</xdr:rowOff>
                  </from>
                  <to>
                    <xdr:col>2</xdr:col>
                    <xdr:colOff>1038225</xdr:colOff>
                    <xdr:row>19</xdr:row>
                    <xdr:rowOff>142875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3:K128"/>
  <sheetViews>
    <sheetView zoomScale="90" zoomScaleNormal="90" workbookViewId="0">
      <selection activeCell="C4" sqref="C4"/>
    </sheetView>
  </sheetViews>
  <sheetFormatPr defaultColWidth="9.140625" defaultRowHeight="14.25"/>
  <cols>
    <col min="1" max="1" width="4.28515625" style="5" customWidth="1"/>
    <col min="2" max="2" width="43.140625" style="5" customWidth="1"/>
    <col min="3" max="3" width="20.7109375" style="5" customWidth="1"/>
    <col min="4" max="4" width="30.7109375" style="5" customWidth="1"/>
    <col min="5" max="5" width="30.42578125" style="5" customWidth="1"/>
    <col min="6" max="6" width="28.42578125" style="5" bestFit="1" customWidth="1"/>
    <col min="7" max="7" width="12.85546875" style="5" customWidth="1"/>
    <col min="8" max="8" width="28.5703125" style="5" bestFit="1" customWidth="1"/>
    <col min="9" max="9" width="24.85546875" style="5" bestFit="1" customWidth="1"/>
    <col min="10" max="10" width="12.85546875" style="5" bestFit="1" customWidth="1"/>
    <col min="11" max="11" width="10.28515625" style="5" customWidth="1"/>
    <col min="12" max="12" width="34" style="5" bestFit="1" customWidth="1"/>
    <col min="13" max="13" width="8.28515625" style="5" bestFit="1" customWidth="1"/>
    <col min="14" max="16384" width="9.140625" style="5"/>
  </cols>
  <sheetData>
    <row r="3" spans="2:8" ht="20.25">
      <c r="B3" s="4" t="s">
        <v>241</v>
      </c>
      <c r="C3" s="99"/>
    </row>
    <row r="4" spans="2:8" ht="15">
      <c r="B4" s="100"/>
      <c r="C4" s="101"/>
      <c r="D4" s="9"/>
    </row>
    <row r="5" spans="2:8" ht="15.75" customHeight="1"/>
    <row r="6" spans="2:8">
      <c r="D6" s="102"/>
    </row>
    <row r="7" spans="2:8" ht="15">
      <c r="B7" s="103" t="s">
        <v>6</v>
      </c>
      <c r="C7" s="21"/>
    </row>
    <row r="8" spans="2:8">
      <c r="B8" s="104" t="s">
        <v>7</v>
      </c>
      <c r="C8" s="105"/>
    </row>
    <row r="9" spans="2:8">
      <c r="B9" s="104" t="s">
        <v>8</v>
      </c>
      <c r="C9" s="105"/>
      <c r="E9" s="15"/>
    </row>
    <row r="10" spans="2:8">
      <c r="B10" s="104" t="s">
        <v>109</v>
      </c>
      <c r="C10" s="106" t="str">
        <f>IFERROR(C9/C8, "-")</f>
        <v>-</v>
      </c>
      <c r="E10" s="15"/>
    </row>
    <row r="11" spans="2:8">
      <c r="C11" s="107"/>
      <c r="E11" s="15"/>
    </row>
    <row r="12" spans="2:8">
      <c r="C12" s="108"/>
      <c r="D12" s="21"/>
      <c r="E12" s="21"/>
      <c r="F12" s="21"/>
    </row>
    <row r="13" spans="2:8" ht="30" customHeight="1">
      <c r="B13" s="109" t="s">
        <v>140</v>
      </c>
      <c r="C13" s="110"/>
      <c r="D13" s="111" t="s">
        <v>9</v>
      </c>
      <c r="E13" s="111" t="s">
        <v>10</v>
      </c>
      <c r="F13" s="112" t="s">
        <v>104</v>
      </c>
      <c r="G13" s="113"/>
      <c r="H13" s="114"/>
    </row>
    <row r="14" spans="2:8">
      <c r="B14" s="16"/>
      <c r="C14" s="115" t="s">
        <v>128</v>
      </c>
      <c r="D14" s="116" t="s">
        <v>122</v>
      </c>
      <c r="E14" s="117"/>
      <c r="F14" s="118"/>
      <c r="G14" s="119" t="s">
        <v>87</v>
      </c>
      <c r="H14" s="120"/>
    </row>
    <row r="15" spans="2:8">
      <c r="B15" s="16"/>
      <c r="C15" s="121" t="s">
        <v>92</v>
      </c>
      <c r="D15" s="122" t="s">
        <v>12</v>
      </c>
      <c r="E15" s="117"/>
      <c r="F15" s="118"/>
      <c r="G15" s="123" t="s">
        <v>87</v>
      </c>
      <c r="H15" s="120"/>
    </row>
    <row r="16" spans="2:8">
      <c r="B16" s="16"/>
      <c r="C16" s="124" t="s">
        <v>130</v>
      </c>
      <c r="D16" s="125" t="s">
        <v>129</v>
      </c>
      <c r="E16" s="126"/>
      <c r="F16" s="127"/>
      <c r="G16" s="123" t="s">
        <v>87</v>
      </c>
      <c r="H16" s="120"/>
    </row>
    <row r="17" spans="2:11">
      <c r="C17" s="128"/>
      <c r="D17" s="128"/>
      <c r="E17" s="26"/>
      <c r="F17" s="26"/>
      <c r="G17" s="129"/>
      <c r="H17" s="120"/>
    </row>
    <row r="18" spans="2:11" ht="15" customHeight="1">
      <c r="B18" s="252" t="s">
        <v>107</v>
      </c>
      <c r="C18" s="130"/>
      <c r="D18" s="253" t="s">
        <v>105</v>
      </c>
      <c r="E18" s="255"/>
      <c r="F18" s="256"/>
      <c r="G18" s="131"/>
      <c r="H18" s="120"/>
    </row>
    <row r="19" spans="2:11">
      <c r="B19" s="252"/>
      <c r="C19" s="132"/>
      <c r="D19" s="253"/>
      <c r="E19" s="257"/>
      <c r="F19" s="258"/>
      <c r="G19" s="131"/>
      <c r="H19" s="120"/>
    </row>
    <row r="20" spans="2:11">
      <c r="B20" s="252"/>
      <c r="C20" s="133"/>
      <c r="D20" s="254"/>
      <c r="E20" s="259"/>
      <c r="F20" s="260"/>
      <c r="G20" s="131"/>
      <c r="H20" s="120"/>
    </row>
    <row r="21" spans="2:11" hidden="1">
      <c r="B21" s="16"/>
      <c r="C21" s="134">
        <v>2</v>
      </c>
      <c r="G21" s="131"/>
      <c r="H21" s="120"/>
    </row>
    <row r="22" spans="2:11">
      <c r="C22" s="113"/>
    </row>
    <row r="24" spans="2:11" s="137" customFormat="1" ht="30" customHeight="1">
      <c r="B24" s="135" t="s">
        <v>13</v>
      </c>
      <c r="C24" s="136"/>
      <c r="D24" s="136"/>
      <c r="E24" s="136"/>
      <c r="F24" s="136"/>
      <c r="G24" s="136"/>
      <c r="H24" s="136"/>
      <c r="I24" s="136"/>
      <c r="J24" s="136"/>
      <c r="K24" s="136"/>
    </row>
    <row r="25" spans="2:11" s="140" customFormat="1" ht="30" customHeight="1">
      <c r="B25" s="138" t="s">
        <v>14</v>
      </c>
      <c r="C25" s="139"/>
      <c r="D25" s="139"/>
      <c r="E25" s="139"/>
      <c r="F25" s="139"/>
      <c r="G25" s="139"/>
      <c r="H25" s="139"/>
      <c r="I25" s="139"/>
      <c r="J25" s="139"/>
      <c r="K25" s="139"/>
    </row>
    <row r="26" spans="2:11" ht="15">
      <c r="B26" s="141"/>
      <c r="C26" s="15"/>
      <c r="D26" s="15"/>
      <c r="E26" s="15"/>
      <c r="F26" s="15"/>
      <c r="G26" s="15"/>
      <c r="H26" s="15"/>
      <c r="I26" s="15"/>
      <c r="J26" s="15"/>
      <c r="K26" s="15"/>
    </row>
    <row r="27" spans="2:11" ht="15">
      <c r="B27" s="103" t="s">
        <v>15</v>
      </c>
      <c r="C27" s="15"/>
      <c r="D27" s="15"/>
      <c r="E27" s="15"/>
      <c r="F27" s="15"/>
      <c r="G27" s="15"/>
      <c r="H27" s="142"/>
      <c r="I27" s="142"/>
      <c r="J27" s="142"/>
    </row>
    <row r="28" spans="2:11" ht="20.100000000000001" customHeight="1">
      <c r="B28" s="245" t="s">
        <v>80</v>
      </c>
      <c r="C28" s="247" t="s">
        <v>84</v>
      </c>
      <c r="D28" s="248"/>
      <c r="E28" s="248"/>
      <c r="F28" s="249"/>
      <c r="H28" s="141"/>
      <c r="I28" s="143"/>
      <c r="J28" s="143"/>
      <c r="K28" s="15"/>
    </row>
    <row r="29" spans="2:11" ht="20.100000000000001" customHeight="1">
      <c r="B29" s="246"/>
      <c r="C29" s="144" t="s">
        <v>16</v>
      </c>
      <c r="D29" s="144" t="s">
        <v>3</v>
      </c>
      <c r="E29" s="144" t="s">
        <v>4</v>
      </c>
      <c r="F29" s="145" t="s">
        <v>5</v>
      </c>
      <c r="G29" s="146"/>
      <c r="H29" s="141"/>
      <c r="J29" s="141"/>
      <c r="K29" s="141"/>
    </row>
    <row r="30" spans="2:11">
      <c r="B30" s="69" t="s">
        <v>17</v>
      </c>
      <c r="C30" s="147"/>
      <c r="D30" s="148"/>
      <c r="E30" s="147"/>
      <c r="F30" s="149"/>
      <c r="G30" s="15"/>
      <c r="H30" s="150"/>
      <c r="I30" s="15"/>
      <c r="J30" s="15"/>
      <c r="K30" s="15"/>
    </row>
    <row r="31" spans="2:11" ht="15">
      <c r="B31" s="57" t="s">
        <v>102</v>
      </c>
      <c r="C31" s="151"/>
      <c r="D31" s="151"/>
      <c r="E31" s="151"/>
      <c r="F31" s="151"/>
      <c r="G31" s="15"/>
      <c r="H31" s="150"/>
      <c r="I31" s="141"/>
      <c r="J31" s="15"/>
      <c r="K31" s="15"/>
    </row>
    <row r="32" spans="2:11">
      <c r="B32" s="69" t="s">
        <v>56</v>
      </c>
      <c r="C32" s="147"/>
      <c r="D32" s="147"/>
      <c r="E32" s="147"/>
      <c r="F32" s="147"/>
      <c r="G32" s="15"/>
      <c r="H32" s="15"/>
      <c r="I32" s="15"/>
      <c r="J32" s="15"/>
      <c r="K32" s="15"/>
    </row>
    <row r="33" spans="1:11" ht="15" customHeight="1">
      <c r="B33" s="57" t="s">
        <v>103</v>
      </c>
      <c r="C33" s="151"/>
      <c r="D33" s="151"/>
      <c r="E33" s="151"/>
      <c r="F33" s="151"/>
      <c r="G33" s="15"/>
      <c r="H33" s="15"/>
      <c r="I33" s="15"/>
      <c r="J33" s="15"/>
      <c r="K33" s="15"/>
    </row>
    <row r="34" spans="1:11" ht="28.5">
      <c r="B34" s="152" t="s">
        <v>146</v>
      </c>
      <c r="C34" s="153"/>
      <c r="D34" s="153">
        <f>C34</f>
        <v>0</v>
      </c>
      <c r="E34" s="153">
        <v>0</v>
      </c>
      <c r="F34" s="153">
        <v>0</v>
      </c>
      <c r="G34" s="15"/>
      <c r="H34" s="15"/>
      <c r="I34" s="15"/>
      <c r="J34" s="15"/>
      <c r="K34" s="15"/>
    </row>
    <row r="35" spans="1:11" ht="29.25" customHeight="1">
      <c r="B35" s="152" t="s">
        <v>145</v>
      </c>
      <c r="C35" s="154"/>
      <c r="D35" s="154"/>
      <c r="E35" s="154"/>
      <c r="F35" s="154"/>
      <c r="G35" s="15"/>
      <c r="H35" s="15"/>
      <c r="I35" s="15"/>
      <c r="J35" s="15"/>
      <c r="K35" s="15"/>
    </row>
    <row r="36" spans="1:11" ht="29.25" hidden="1" customHeight="1">
      <c r="A36" s="155"/>
      <c r="B36" s="156" t="s">
        <v>106</v>
      </c>
      <c r="C36" s="157">
        <f>IF($C$21 = 1, C35,C34)</f>
        <v>0</v>
      </c>
      <c r="D36" s="157">
        <f>IF($C$21 = 1, D35,D34)</f>
        <v>0</v>
      </c>
      <c r="E36" s="157">
        <f>IF($C$21 = 1, E35,E34)</f>
        <v>0</v>
      </c>
      <c r="F36" s="158">
        <f>IF($C$21 =1, F35,F34)</f>
        <v>0</v>
      </c>
      <c r="G36" s="159"/>
      <c r="H36" s="159"/>
      <c r="I36" s="15"/>
      <c r="J36" s="15"/>
      <c r="K36" s="15"/>
    </row>
    <row r="37" spans="1:11" ht="15">
      <c r="H37" s="160"/>
      <c r="I37" s="160"/>
      <c r="J37" s="160"/>
      <c r="K37" s="15"/>
    </row>
    <row r="38" spans="1:11" ht="15">
      <c r="B38" s="161" t="s">
        <v>79</v>
      </c>
      <c r="C38" s="21"/>
      <c r="D38" s="21"/>
      <c r="E38" s="21"/>
      <c r="F38" s="21"/>
      <c r="H38" s="162"/>
      <c r="I38" s="162"/>
      <c r="J38" s="162"/>
      <c r="K38" s="15"/>
    </row>
    <row r="39" spans="1:11" ht="20.100000000000001" customHeight="1">
      <c r="A39" s="16"/>
      <c r="B39" s="245" t="str">
        <f>B28</f>
        <v>Jätejae</v>
      </c>
      <c r="C39" s="247" t="s">
        <v>83</v>
      </c>
      <c r="D39" s="248"/>
      <c r="E39" s="248"/>
      <c r="F39" s="249"/>
      <c r="G39" s="146"/>
      <c r="H39" s="141"/>
      <c r="I39" s="143"/>
      <c r="J39" s="143"/>
      <c r="K39" s="15"/>
    </row>
    <row r="40" spans="1:11" ht="20.100000000000001" customHeight="1">
      <c r="A40" s="16"/>
      <c r="B40" s="246"/>
      <c r="C40" s="163" t="str">
        <f>C29</f>
        <v>Kokonaismäärä</v>
      </c>
      <c r="D40" s="163" t="str">
        <f>D29</f>
        <v>Hyödyntäminen materiaalina</v>
      </c>
      <c r="E40" s="163" t="str">
        <f>E29</f>
        <v>Hyödyntäminen energiana</v>
      </c>
      <c r="F40" s="164" t="str">
        <f>F29</f>
        <v>Loppusijoitus</v>
      </c>
      <c r="G40" s="146"/>
      <c r="I40" s="141"/>
      <c r="J40" s="141"/>
      <c r="K40" s="141"/>
    </row>
    <row r="41" spans="1:11">
      <c r="A41" s="16"/>
      <c r="B41" s="128" t="s">
        <v>20</v>
      </c>
      <c r="C41" s="147"/>
      <c r="D41" s="147"/>
      <c r="E41" s="147"/>
      <c r="F41" s="149"/>
      <c r="G41" s="15"/>
      <c r="H41" s="150"/>
      <c r="I41" s="15"/>
      <c r="J41" s="15"/>
      <c r="K41" s="15"/>
    </row>
    <row r="42" spans="1:11">
      <c r="A42" s="16"/>
      <c r="B42" s="165" t="s">
        <v>21</v>
      </c>
      <c r="C42" s="151"/>
      <c r="D42" s="151"/>
      <c r="E42" s="151"/>
      <c r="F42" s="166"/>
      <c r="G42" s="15"/>
      <c r="H42" s="15"/>
      <c r="I42" s="15"/>
      <c r="J42" s="15"/>
      <c r="K42" s="15"/>
    </row>
    <row r="43" spans="1:11" ht="15">
      <c r="A43" s="16"/>
      <c r="B43" s="128" t="s">
        <v>22</v>
      </c>
      <c r="C43" s="147"/>
      <c r="D43" s="147"/>
      <c r="E43" s="147"/>
      <c r="F43" s="149"/>
      <c r="G43" s="15"/>
      <c r="H43" s="141"/>
      <c r="I43" s="15"/>
      <c r="J43" s="15"/>
      <c r="K43" s="15"/>
    </row>
    <row r="44" spans="1:11">
      <c r="A44" s="16"/>
      <c r="B44" s="167" t="s">
        <v>30</v>
      </c>
      <c r="C44" s="151"/>
      <c r="D44" s="151"/>
      <c r="E44" s="151"/>
      <c r="F44" s="166"/>
      <c r="G44" s="15"/>
      <c r="H44" s="15"/>
      <c r="I44" s="15"/>
      <c r="J44" s="15"/>
      <c r="K44" s="15"/>
    </row>
    <row r="45" spans="1:11">
      <c r="A45" s="16"/>
      <c r="B45" s="128" t="s">
        <v>131</v>
      </c>
      <c r="C45" s="147"/>
      <c r="D45" s="147"/>
      <c r="E45" s="147"/>
      <c r="F45" s="149"/>
      <c r="G45" s="15"/>
    </row>
    <row r="46" spans="1:11">
      <c r="A46" s="16"/>
      <c r="B46" s="165" t="s">
        <v>24</v>
      </c>
      <c r="C46" s="151"/>
      <c r="D46" s="151"/>
      <c r="E46" s="151"/>
      <c r="F46" s="166"/>
      <c r="G46" s="15"/>
    </row>
    <row r="47" spans="1:11" ht="15" customHeight="1">
      <c r="A47" s="16"/>
      <c r="B47" s="168" t="s">
        <v>25</v>
      </c>
      <c r="C47" s="169"/>
      <c r="D47" s="169"/>
      <c r="E47" s="169"/>
      <c r="F47" s="170"/>
      <c r="G47" s="15"/>
      <c r="H47" s="175" t="s">
        <v>138</v>
      </c>
    </row>
    <row r="48" spans="1:11" ht="15" customHeight="1">
      <c r="A48" s="16"/>
      <c r="B48" s="167" t="s">
        <v>127</v>
      </c>
      <c r="C48" s="151"/>
      <c r="D48" s="151"/>
      <c r="E48" s="151"/>
      <c r="F48" s="166"/>
      <c r="G48" s="15"/>
      <c r="H48" s="176" t="s">
        <v>135</v>
      </c>
    </row>
    <row r="49" spans="1:11" ht="15" customHeight="1">
      <c r="A49" s="16"/>
      <c r="B49" s="128" t="s">
        <v>123</v>
      </c>
      <c r="C49" s="147"/>
      <c r="D49" s="147"/>
      <c r="E49" s="147"/>
      <c r="F49" s="149"/>
      <c r="G49" s="15"/>
      <c r="H49" s="176" t="s">
        <v>136</v>
      </c>
    </row>
    <row r="50" spans="1:11" ht="28.5">
      <c r="A50" s="16"/>
      <c r="B50" s="171" t="s">
        <v>137</v>
      </c>
      <c r="C50" s="151"/>
      <c r="D50" s="151"/>
      <c r="E50" s="151"/>
      <c r="F50" s="166"/>
      <c r="G50" s="15"/>
      <c r="H50" s="177"/>
    </row>
    <row r="52" spans="1:11" s="140" customFormat="1" ht="30" customHeight="1">
      <c r="B52" s="138" t="s">
        <v>27</v>
      </c>
      <c r="C52" s="139"/>
      <c r="D52" s="139"/>
      <c r="E52" s="139"/>
      <c r="F52" s="139"/>
      <c r="G52" s="139"/>
      <c r="H52" s="139"/>
      <c r="I52" s="139"/>
      <c r="J52" s="139"/>
      <c r="K52" s="139"/>
    </row>
    <row r="53" spans="1:11" ht="15">
      <c r="B53" s="141"/>
      <c r="C53" s="15"/>
      <c r="D53" s="15"/>
      <c r="E53" s="15"/>
      <c r="F53" s="15"/>
      <c r="G53" s="15"/>
    </row>
    <row r="54" spans="1:11" ht="15" customHeight="1">
      <c r="B54" s="245" t="str">
        <f>B28</f>
        <v>Jätejae</v>
      </c>
      <c r="C54" s="247" t="s">
        <v>88</v>
      </c>
      <c r="D54" s="248"/>
      <c r="E54" s="248"/>
      <c r="F54" s="249"/>
      <c r="G54" s="213"/>
      <c r="H54" s="247" t="s">
        <v>89</v>
      </c>
      <c r="I54" s="248"/>
      <c r="J54" s="248"/>
    </row>
    <row r="55" spans="1:11" ht="16.5" customHeight="1">
      <c r="B55" s="246"/>
      <c r="C55" s="163" t="s">
        <v>90</v>
      </c>
      <c r="D55" s="163" t="s">
        <v>244</v>
      </c>
      <c r="E55" s="163" t="s">
        <v>223</v>
      </c>
      <c r="F55" s="164" t="s">
        <v>91</v>
      </c>
      <c r="G55" s="164" t="s">
        <v>11</v>
      </c>
      <c r="H55" s="163" t="s">
        <v>3</v>
      </c>
      <c r="I55" s="163" t="s">
        <v>4</v>
      </c>
      <c r="J55" s="163" t="s">
        <v>5</v>
      </c>
      <c r="K55" s="15"/>
    </row>
    <row r="56" spans="1:11">
      <c r="B56" s="216" t="s">
        <v>28</v>
      </c>
      <c r="C56" s="147"/>
      <c r="D56" s="147"/>
      <c r="E56" s="147"/>
      <c r="F56" s="149"/>
      <c r="G56" s="147">
        <f>C56+E56+F56</f>
        <v>0</v>
      </c>
      <c r="H56" s="217">
        <v>4.909230124060234E-3</v>
      </c>
      <c r="I56" s="217">
        <v>0.93263800952137876</v>
      </c>
      <c r="J56" s="218">
        <v>6.2452760354560981E-2</v>
      </c>
      <c r="K56" s="15"/>
    </row>
    <row r="57" spans="1:11">
      <c r="B57" s="215" t="s">
        <v>18</v>
      </c>
      <c r="C57" s="151"/>
      <c r="D57" s="151"/>
      <c r="E57" s="151"/>
      <c r="F57" s="166"/>
      <c r="G57" s="151">
        <f t="shared" ref="G57:G68" si="0">C57+E57+F57</f>
        <v>0</v>
      </c>
      <c r="H57" s="219">
        <v>0.88514577856722965</v>
      </c>
      <c r="I57" s="219">
        <v>0.11052298076898601</v>
      </c>
      <c r="J57" s="220">
        <v>4.3312406637842629E-3</v>
      </c>
      <c r="K57" s="15"/>
    </row>
    <row r="58" spans="1:11">
      <c r="B58" s="216" t="s">
        <v>19</v>
      </c>
      <c r="C58" s="147"/>
      <c r="D58" s="147"/>
      <c r="E58" s="147"/>
      <c r="F58" s="149"/>
      <c r="G58" s="147">
        <f t="shared" si="0"/>
        <v>0</v>
      </c>
      <c r="H58" s="217">
        <v>1</v>
      </c>
      <c r="I58" s="217">
        <v>0</v>
      </c>
      <c r="J58" s="218">
        <v>0</v>
      </c>
      <c r="K58" s="15"/>
    </row>
    <row r="59" spans="1:11" ht="14.45" customHeight="1">
      <c r="B59" s="151" t="s">
        <v>20</v>
      </c>
      <c r="C59" s="151"/>
      <c r="D59" s="151"/>
      <c r="E59" s="151"/>
      <c r="F59" s="166"/>
      <c r="G59" s="151">
        <f t="shared" si="0"/>
        <v>0</v>
      </c>
      <c r="H59" s="219">
        <v>0.92979238471194703</v>
      </c>
      <c r="I59" s="219">
        <v>7.0201628112582848E-2</v>
      </c>
      <c r="J59" s="220">
        <v>5.987175470142954E-6</v>
      </c>
      <c r="K59" s="15"/>
    </row>
    <row r="60" spans="1:11" ht="14.45" customHeight="1">
      <c r="B60" s="147" t="s">
        <v>21</v>
      </c>
      <c r="C60" s="147"/>
      <c r="D60" s="147" t="e">
        <f>C10*Palpa Suomi yhteensä</f>
        <v>#VALUE!</v>
      </c>
      <c r="E60" s="147" t="e">
        <f>0.75*D60</f>
        <v>#VALUE!</v>
      </c>
      <c r="F60" s="149"/>
      <c r="G60" s="147" t="e">
        <f>C60+E60+F60</f>
        <v>#VALUE!</v>
      </c>
      <c r="H60" s="217">
        <v>0.99842036435202597</v>
      </c>
      <c r="I60" s="217">
        <v>0</v>
      </c>
      <c r="J60" s="218">
        <v>1.5796356479743116E-3</v>
      </c>
      <c r="K60" s="15"/>
    </row>
    <row r="61" spans="1:11" ht="14.45" customHeight="1">
      <c r="B61" s="151" t="s">
        <v>22</v>
      </c>
      <c r="C61" s="151"/>
      <c r="D61" s="151" t="e">
        <f>C10*Palpa Suomi yhteensä</f>
        <v>#VALUE!</v>
      </c>
      <c r="E61" s="151" t="e">
        <f>0.99*D61</f>
        <v>#VALUE!</v>
      </c>
      <c r="F61" s="166"/>
      <c r="G61" s="151" t="e">
        <f t="shared" si="0"/>
        <v>#VALUE!</v>
      </c>
      <c r="H61" s="219">
        <v>1</v>
      </c>
      <c r="I61" s="219">
        <v>0</v>
      </c>
      <c r="J61" s="220">
        <v>0</v>
      </c>
      <c r="K61" s="15"/>
    </row>
    <row r="62" spans="1:11" ht="14.45" customHeight="1">
      <c r="B62" s="169" t="s">
        <v>30</v>
      </c>
      <c r="C62" s="147"/>
      <c r="D62" s="147"/>
      <c r="E62" s="147"/>
      <c r="F62" s="149" t="e">
        <f>0.9*E14*C10</f>
        <v>#VALUE!</v>
      </c>
      <c r="G62" s="147" t="e">
        <f t="shared" si="0"/>
        <v>#VALUE!</v>
      </c>
      <c r="H62" s="217">
        <v>0.92979238471194703</v>
      </c>
      <c r="I62" s="217">
        <v>7.0201628112582848E-2</v>
      </c>
      <c r="J62" s="218">
        <v>5.987175470142954E-6</v>
      </c>
      <c r="K62" s="15"/>
    </row>
    <row r="63" spans="1:11" ht="14.45" customHeight="1">
      <c r="B63" s="215" t="s">
        <v>23</v>
      </c>
      <c r="C63" s="151"/>
      <c r="D63" s="151"/>
      <c r="E63" s="151"/>
      <c r="F63" s="166"/>
      <c r="G63" s="151">
        <f t="shared" si="0"/>
        <v>0</v>
      </c>
      <c r="H63" s="219">
        <v>6.6742701730528806E-2</v>
      </c>
      <c r="I63" s="219">
        <v>0.93325729826947124</v>
      </c>
      <c r="J63" s="220">
        <v>0</v>
      </c>
      <c r="K63" s="15"/>
    </row>
    <row r="64" spans="1:11" ht="14.45" customHeight="1">
      <c r="B64" s="147" t="s">
        <v>24</v>
      </c>
      <c r="C64" s="147"/>
      <c r="D64" s="147" t="e">
        <f>C10*Palpa Suomi yhteensä</f>
        <v>#VALUE!</v>
      </c>
      <c r="E64" s="147" t="e">
        <f>0.96*D64</f>
        <v>#VALUE!</v>
      </c>
      <c r="F64" s="149"/>
      <c r="G64" s="147" t="e">
        <f t="shared" si="0"/>
        <v>#VALUE!</v>
      </c>
      <c r="H64" s="217">
        <v>0.40584138107854029</v>
      </c>
      <c r="I64" s="217">
        <v>0.59383813349286385</v>
      </c>
      <c r="J64" s="218">
        <v>3.204854285958465E-4</v>
      </c>
      <c r="K64" s="15"/>
    </row>
    <row r="65" spans="2:11" ht="14.45" customHeight="1">
      <c r="B65" s="151" t="s">
        <v>25</v>
      </c>
      <c r="C65" s="151"/>
      <c r="D65" s="151"/>
      <c r="E65" s="151"/>
      <c r="F65" s="166" t="e">
        <f>E15*C10</f>
        <v>#VALUE!</v>
      </c>
      <c r="G65" s="151" t="e">
        <f>C65+E65+F65</f>
        <v>#VALUE!</v>
      </c>
      <c r="H65" s="219">
        <v>0.88475041730589887</v>
      </c>
      <c r="I65" s="219">
        <v>5.1763245186342677E-2</v>
      </c>
      <c r="J65" s="220">
        <v>6.3486337507758464E-2</v>
      </c>
      <c r="K65" s="15"/>
    </row>
    <row r="66" spans="2:11" ht="14.45" customHeight="1">
      <c r="B66" s="169" t="s">
        <v>127</v>
      </c>
      <c r="C66" s="169"/>
      <c r="D66" s="169"/>
      <c r="E66" s="169"/>
      <c r="F66" s="170" t="e">
        <f>E16*C10</f>
        <v>#VALUE!</v>
      </c>
      <c r="G66" s="169" t="e">
        <f t="shared" si="0"/>
        <v>#VALUE!</v>
      </c>
      <c r="H66" s="221">
        <v>1</v>
      </c>
      <c r="I66" s="221">
        <v>0</v>
      </c>
      <c r="J66" s="222">
        <v>0</v>
      </c>
      <c r="K66" s="172"/>
    </row>
    <row r="67" spans="2:11" ht="14.45" customHeight="1">
      <c r="B67" s="215" t="s">
        <v>123</v>
      </c>
      <c r="C67" s="151"/>
      <c r="D67" s="151"/>
      <c r="E67" s="151"/>
      <c r="F67" s="166"/>
      <c r="G67" s="151">
        <f t="shared" si="0"/>
        <v>0</v>
      </c>
      <c r="H67" s="219">
        <v>0.92616545405551065</v>
      </c>
      <c r="I67" s="219">
        <v>7.3565076798706552E-2</v>
      </c>
      <c r="J67" s="220">
        <v>2.6946914578280785E-4</v>
      </c>
      <c r="K67" s="15"/>
    </row>
    <row r="68" spans="2:11" ht="14.45" customHeight="1">
      <c r="B68" s="216" t="s">
        <v>26</v>
      </c>
      <c r="C68" s="147"/>
      <c r="D68" s="147"/>
      <c r="E68" s="147"/>
      <c r="F68" s="149"/>
      <c r="G68" s="147">
        <f t="shared" si="0"/>
        <v>0</v>
      </c>
      <c r="H68" s="217">
        <v>9.8197015104067281E-2</v>
      </c>
      <c r="I68" s="217">
        <v>0.85842883279269977</v>
      </c>
      <c r="J68" s="218">
        <v>4.3374152103232949E-2</v>
      </c>
      <c r="K68" s="15"/>
    </row>
    <row r="69" spans="2:11">
      <c r="B69" s="151" t="s">
        <v>11</v>
      </c>
      <c r="C69" s="151"/>
      <c r="D69" s="151"/>
      <c r="E69" s="151"/>
      <c r="F69" s="166"/>
      <c r="G69" s="151" t="e">
        <f>SUM(G56:G68)</f>
        <v>#VALUE!</v>
      </c>
      <c r="H69" s="219"/>
      <c r="I69" s="219"/>
      <c r="J69" s="220"/>
      <c r="K69" s="15"/>
    </row>
    <row r="71" spans="2:11" s="140" customFormat="1" ht="30" customHeight="1">
      <c r="B71" s="138" t="s">
        <v>31</v>
      </c>
      <c r="C71" s="139"/>
      <c r="D71" s="139"/>
      <c r="E71" s="139"/>
      <c r="F71" s="139"/>
      <c r="G71" s="139"/>
      <c r="H71" s="139"/>
      <c r="I71" s="139"/>
      <c r="J71" s="139"/>
      <c r="K71" s="139"/>
    </row>
    <row r="72" spans="2:11" ht="15">
      <c r="B72" s="141"/>
      <c r="C72" s="15"/>
      <c r="D72" s="15"/>
      <c r="E72" s="15"/>
      <c r="F72" s="15"/>
      <c r="G72" s="15"/>
    </row>
    <row r="73" spans="2:11" ht="15">
      <c r="B73" s="245" t="str">
        <f>B28</f>
        <v>Jätejae</v>
      </c>
      <c r="C73" s="247" t="s">
        <v>82</v>
      </c>
      <c r="D73" s="248"/>
      <c r="E73" s="248"/>
      <c r="F73" s="249"/>
    </row>
    <row r="74" spans="2:11" ht="15">
      <c r="B74" s="246"/>
      <c r="C74" s="163" t="s">
        <v>16</v>
      </c>
      <c r="D74" s="163" t="s">
        <v>3</v>
      </c>
      <c r="E74" s="163" t="s">
        <v>4</v>
      </c>
      <c r="F74" s="164" t="s">
        <v>5</v>
      </c>
    </row>
    <row r="75" spans="2:11">
      <c r="B75" s="147" t="s">
        <v>28</v>
      </c>
      <c r="C75" s="147">
        <f>G56+C30+C31</f>
        <v>0</v>
      </c>
      <c r="D75" s="147">
        <f>D30+D31+G56*H56</f>
        <v>0</v>
      </c>
      <c r="E75" s="147">
        <f>E30+E31+G56*I56</f>
        <v>0</v>
      </c>
      <c r="F75" s="147">
        <f>F30+F31+G56*J56</f>
        <v>0</v>
      </c>
    </row>
    <row r="76" spans="2:11">
      <c r="B76" s="151" t="s">
        <v>18</v>
      </c>
      <c r="C76" s="151">
        <f>G57+C32+C33</f>
        <v>0</v>
      </c>
      <c r="D76" s="151">
        <f>D32+D33+G57*H57</f>
        <v>0</v>
      </c>
      <c r="E76" s="151">
        <f>E32+E33+G57*I57</f>
        <v>0</v>
      </c>
      <c r="F76" s="151">
        <f>F32+F33+G57*J57</f>
        <v>0</v>
      </c>
    </row>
    <row r="77" spans="2:11">
      <c r="B77" s="147" t="s">
        <v>19</v>
      </c>
      <c r="C77" s="147">
        <f>G58+C36</f>
        <v>0</v>
      </c>
      <c r="D77" s="147">
        <f>D36+G58*H58</f>
        <v>0</v>
      </c>
      <c r="E77" s="147">
        <f>E36+G58*I58</f>
        <v>0</v>
      </c>
      <c r="F77" s="147">
        <f>F36+G58*J58</f>
        <v>0</v>
      </c>
    </row>
    <row r="78" spans="2:11">
      <c r="B78" s="151" t="s">
        <v>20</v>
      </c>
      <c r="C78" s="151">
        <f t="shared" ref="C78:C86" si="1">C41+G59</f>
        <v>0</v>
      </c>
      <c r="D78" s="151">
        <f t="shared" ref="D78:D87" si="2">D41+G59*H59</f>
        <v>0</v>
      </c>
      <c r="E78" s="151">
        <f t="shared" ref="E78:E87" si="3">E41+G59*I59</f>
        <v>0</v>
      </c>
      <c r="F78" s="151">
        <f t="shared" ref="F78:F87" si="4">F41+G59*J59</f>
        <v>0</v>
      </c>
    </row>
    <row r="79" spans="2:11">
      <c r="B79" s="147" t="s">
        <v>21</v>
      </c>
      <c r="C79" s="147" t="e">
        <f t="shared" si="1"/>
        <v>#VALUE!</v>
      </c>
      <c r="D79" s="147" t="e">
        <f t="shared" si="2"/>
        <v>#VALUE!</v>
      </c>
      <c r="E79" s="147" t="e">
        <f t="shared" si="3"/>
        <v>#VALUE!</v>
      </c>
      <c r="F79" s="147" t="e">
        <f t="shared" si="4"/>
        <v>#VALUE!</v>
      </c>
    </row>
    <row r="80" spans="2:11">
      <c r="B80" s="151" t="s">
        <v>22</v>
      </c>
      <c r="C80" s="151" t="e">
        <f t="shared" si="1"/>
        <v>#VALUE!</v>
      </c>
      <c r="D80" s="151" t="e">
        <f>D43+G61*H61</f>
        <v>#VALUE!</v>
      </c>
      <c r="E80" s="151" t="e">
        <f t="shared" si="3"/>
        <v>#VALUE!</v>
      </c>
      <c r="F80" s="151" t="e">
        <f t="shared" si="4"/>
        <v>#VALUE!</v>
      </c>
    </row>
    <row r="81" spans="2:11">
      <c r="B81" s="147" t="s">
        <v>134</v>
      </c>
      <c r="C81" s="147" t="e">
        <f>G62</f>
        <v>#VALUE!</v>
      </c>
      <c r="D81" s="147" t="e">
        <f>G62*H62</f>
        <v>#VALUE!</v>
      </c>
      <c r="E81" s="147" t="e">
        <f>G62*I62</f>
        <v>#VALUE!</v>
      </c>
      <c r="F81" s="147" t="e">
        <f>G62*J62</f>
        <v>#VALUE!</v>
      </c>
    </row>
    <row r="82" spans="2:11">
      <c r="B82" s="151" t="s">
        <v>23</v>
      </c>
      <c r="C82" s="151">
        <f t="shared" si="1"/>
        <v>0</v>
      </c>
      <c r="D82" s="151">
        <f>D45+G63*H63</f>
        <v>0</v>
      </c>
      <c r="E82" s="151">
        <f t="shared" si="3"/>
        <v>0</v>
      </c>
      <c r="F82" s="151">
        <f t="shared" si="4"/>
        <v>0</v>
      </c>
    </row>
    <row r="83" spans="2:11">
      <c r="B83" s="147" t="s">
        <v>24</v>
      </c>
      <c r="C83" s="147" t="e">
        <f>C46+G64</f>
        <v>#VALUE!</v>
      </c>
      <c r="D83" s="147" t="e">
        <f>D46+G64*H64</f>
        <v>#VALUE!</v>
      </c>
      <c r="E83" s="147" t="e">
        <f t="shared" si="3"/>
        <v>#VALUE!</v>
      </c>
      <c r="F83" s="147" t="e">
        <f t="shared" si="4"/>
        <v>#VALUE!</v>
      </c>
    </row>
    <row r="84" spans="2:11">
      <c r="B84" s="151" t="s">
        <v>132</v>
      </c>
      <c r="C84" s="151" t="e">
        <f>G65</f>
        <v>#VALUE!</v>
      </c>
      <c r="D84" s="151" t="e">
        <f>G65*H65</f>
        <v>#VALUE!</v>
      </c>
      <c r="E84" s="151" t="e">
        <f>G65*I65</f>
        <v>#VALUE!</v>
      </c>
      <c r="F84" s="151" t="e">
        <f>G65*J65</f>
        <v>#VALUE!</v>
      </c>
    </row>
    <row r="85" spans="2:11">
      <c r="B85" s="169" t="s">
        <v>133</v>
      </c>
      <c r="C85" s="169" t="e">
        <f>G66</f>
        <v>#VALUE!</v>
      </c>
      <c r="D85" s="169" t="e">
        <f>G66*H66</f>
        <v>#VALUE!</v>
      </c>
      <c r="E85" s="169" t="e">
        <f>G66*I66</f>
        <v>#VALUE!</v>
      </c>
      <c r="F85" s="169" t="e">
        <f>G66*J66</f>
        <v>#VALUE!</v>
      </c>
    </row>
    <row r="86" spans="2:11">
      <c r="B86" s="151" t="s">
        <v>123</v>
      </c>
      <c r="C86" s="151">
        <f t="shared" si="1"/>
        <v>0</v>
      </c>
      <c r="D86" s="151">
        <f>D49+G67*H67</f>
        <v>0</v>
      </c>
      <c r="E86" s="151">
        <f t="shared" si="3"/>
        <v>0</v>
      </c>
      <c r="F86" s="151">
        <f t="shared" si="4"/>
        <v>0</v>
      </c>
    </row>
    <row r="87" spans="2:11">
      <c r="B87" s="147" t="s">
        <v>26</v>
      </c>
      <c r="C87" s="147">
        <f>C50+G68</f>
        <v>0</v>
      </c>
      <c r="D87" s="147">
        <f t="shared" si="2"/>
        <v>0</v>
      </c>
      <c r="E87" s="147">
        <f t="shared" si="3"/>
        <v>0</v>
      </c>
      <c r="F87" s="147">
        <f t="shared" si="4"/>
        <v>0</v>
      </c>
    </row>
    <row r="88" spans="2:11">
      <c r="B88" s="151" t="s">
        <v>11</v>
      </c>
      <c r="C88" s="151" t="e">
        <f>SUM(C75:C87)</f>
        <v>#VALUE!</v>
      </c>
      <c r="D88" s="151" t="e">
        <f>SUM(D75:D87)</f>
        <v>#VALUE!</v>
      </c>
      <c r="E88" s="151" t="e">
        <f>SUM(E75:E87)</f>
        <v>#VALUE!</v>
      </c>
      <c r="F88" s="151" t="e">
        <f>SUM(F75:F87)</f>
        <v>#VALUE!</v>
      </c>
      <c r="G88" s="173"/>
    </row>
    <row r="89" spans="2:11">
      <c r="B89" s="5" t="s">
        <v>141</v>
      </c>
    </row>
    <row r="91" spans="2:11" s="137" customFormat="1" ht="30" customHeight="1">
      <c r="B91" s="135" t="s">
        <v>111</v>
      </c>
      <c r="C91" s="136"/>
      <c r="D91" s="136"/>
      <c r="E91" s="136"/>
      <c r="F91" s="136"/>
      <c r="G91" s="136"/>
      <c r="H91" s="136"/>
      <c r="I91" s="136"/>
      <c r="J91" s="136"/>
      <c r="K91" s="136"/>
    </row>
    <row r="93" spans="2:11" ht="15">
      <c r="B93" s="245" t="str">
        <f>B28</f>
        <v>Jätejae</v>
      </c>
      <c r="C93" s="247" t="s">
        <v>112</v>
      </c>
      <c r="D93" s="248"/>
      <c r="E93" s="248"/>
      <c r="F93" s="249"/>
      <c r="H93" s="250" t="s">
        <v>89</v>
      </c>
      <c r="I93" s="248"/>
      <c r="J93" s="251"/>
    </row>
    <row r="94" spans="2:11" ht="15">
      <c r="B94" s="246"/>
      <c r="C94" s="163" t="s">
        <v>16</v>
      </c>
      <c r="D94" s="163" t="s">
        <v>3</v>
      </c>
      <c r="E94" s="163" t="s">
        <v>4</v>
      </c>
      <c r="F94" s="164" t="s">
        <v>5</v>
      </c>
      <c r="H94" s="163" t="s">
        <v>3</v>
      </c>
      <c r="I94" s="163" t="s">
        <v>4</v>
      </c>
      <c r="J94" s="163" t="s">
        <v>5</v>
      </c>
    </row>
    <row r="95" spans="2:11">
      <c r="B95" s="147" t="s">
        <v>28</v>
      </c>
      <c r="C95" s="147">
        <f>Petra!N27</f>
        <v>0</v>
      </c>
      <c r="D95" s="147">
        <f>C95*H95</f>
        <v>0</v>
      </c>
      <c r="E95" s="147">
        <f>C95*I95</f>
        <v>0</v>
      </c>
      <c r="F95" s="147">
        <f>C95*J95</f>
        <v>0</v>
      </c>
      <c r="G95" s="174"/>
      <c r="H95" s="217">
        <v>4.909230124060234E-3</v>
      </c>
      <c r="I95" s="217">
        <v>0.93263800952137876</v>
      </c>
      <c r="J95" s="218">
        <v>6.2452760354560981E-2</v>
      </c>
    </row>
    <row r="96" spans="2:11">
      <c r="B96" s="151" t="s">
        <v>18</v>
      </c>
      <c r="C96" s="151">
        <f>Petra!O27</f>
        <v>0</v>
      </c>
      <c r="D96" s="151">
        <f>C96*H96</f>
        <v>0</v>
      </c>
      <c r="E96" s="151">
        <f t="shared" ref="E96:E107" si="5">C96*I96</f>
        <v>0</v>
      </c>
      <c r="F96" s="151">
        <f t="shared" ref="F96:F107" si="6">C96*J96</f>
        <v>0</v>
      </c>
      <c r="G96" s="174"/>
      <c r="H96" s="219">
        <v>0.88514577856722965</v>
      </c>
      <c r="I96" s="219">
        <v>0.11052298076898608</v>
      </c>
      <c r="J96" s="220">
        <v>4.3312406637842629E-3</v>
      </c>
    </row>
    <row r="97" spans="2:11">
      <c r="B97" s="216" t="s">
        <v>19</v>
      </c>
      <c r="C97" s="147"/>
      <c r="D97" s="147"/>
      <c r="E97" s="147"/>
      <c r="F97" s="147"/>
      <c r="G97" s="174"/>
      <c r="H97" s="217">
        <v>1</v>
      </c>
      <c r="I97" s="217">
        <v>0</v>
      </c>
      <c r="J97" s="218">
        <v>0</v>
      </c>
    </row>
    <row r="98" spans="2:11">
      <c r="B98" s="151" t="s">
        <v>29</v>
      </c>
      <c r="C98" s="151">
        <f>Petra!P27</f>
        <v>0</v>
      </c>
      <c r="D98" s="151">
        <f>C98*H98</f>
        <v>0</v>
      </c>
      <c r="E98" s="151">
        <f>C98*I98</f>
        <v>0</v>
      </c>
      <c r="F98" s="151">
        <f>C98*J98</f>
        <v>0</v>
      </c>
      <c r="G98" s="174"/>
      <c r="H98" s="219">
        <v>0.92979238471194703</v>
      </c>
      <c r="I98" s="219">
        <v>7.0201628112582848E-2</v>
      </c>
      <c r="J98" s="220">
        <v>5.987175470142954E-6</v>
      </c>
    </row>
    <row r="99" spans="2:11">
      <c r="B99" s="147" t="s">
        <v>21</v>
      </c>
      <c r="C99" s="147" t="e">
        <f>Petra!Q27+0.25*D60</f>
        <v>#VALUE!</v>
      </c>
      <c r="D99" s="147" t="e">
        <f>Petra!Q27*H99+0.25*D60</f>
        <v>#VALUE!</v>
      </c>
      <c r="E99" s="147">
        <f>Petra!Q27*I99</f>
        <v>0</v>
      </c>
      <c r="F99" s="147">
        <f>Petra!Q27*J99</f>
        <v>0</v>
      </c>
      <c r="G99" s="174"/>
      <c r="H99" s="217">
        <v>0.99842036435202597</v>
      </c>
      <c r="I99" s="217">
        <v>0</v>
      </c>
      <c r="J99" s="218">
        <v>1.5796356479743116E-3</v>
      </c>
    </row>
    <row r="100" spans="2:11">
      <c r="B100" s="151" t="s">
        <v>22</v>
      </c>
      <c r="C100" s="151" t="e">
        <f>Petra!R27+0.01*D61</f>
        <v>#VALUE!</v>
      </c>
      <c r="D100" s="151" t="e">
        <f>Petra!R27*H100+0.01*D61</f>
        <v>#VALUE!</v>
      </c>
      <c r="E100" s="151">
        <f>Petra!R27*I100</f>
        <v>0</v>
      </c>
      <c r="F100" s="151">
        <f>Petra!R27*J100</f>
        <v>0</v>
      </c>
      <c r="G100" s="174"/>
      <c r="H100" s="219">
        <v>1</v>
      </c>
      <c r="I100" s="219">
        <v>0</v>
      </c>
      <c r="J100" s="220">
        <v>0</v>
      </c>
    </row>
    <row r="101" spans="2:11">
      <c r="B101" s="216" t="s">
        <v>30</v>
      </c>
      <c r="C101" s="147"/>
      <c r="D101" s="147"/>
      <c r="E101" s="147"/>
      <c r="F101" s="147"/>
      <c r="G101" s="174"/>
      <c r="H101" s="217">
        <v>0.92979238471194703</v>
      </c>
      <c r="I101" s="217">
        <v>7.0201628112582848E-2</v>
      </c>
      <c r="J101" s="218">
        <v>5.987175470142954E-6</v>
      </c>
    </row>
    <row r="102" spans="2:11">
      <c r="B102" s="151" t="s">
        <v>23</v>
      </c>
      <c r="C102" s="151">
        <f>Petra!S27</f>
        <v>0</v>
      </c>
      <c r="D102" s="151">
        <f t="shared" ref="D102:D107" si="7">C102*H102</f>
        <v>0</v>
      </c>
      <c r="E102" s="151">
        <f t="shared" si="5"/>
        <v>0</v>
      </c>
      <c r="F102" s="151">
        <f t="shared" si="6"/>
        <v>0</v>
      </c>
      <c r="G102" s="174"/>
      <c r="H102" s="219">
        <v>6.6742701730528806E-2</v>
      </c>
      <c r="I102" s="219">
        <v>0.93325729826947124</v>
      </c>
      <c r="J102" s="220">
        <v>0</v>
      </c>
    </row>
    <row r="103" spans="2:11">
      <c r="B103" s="147" t="s">
        <v>24</v>
      </c>
      <c r="C103" s="147" t="e">
        <f>Petra!T27+0.04*D64</f>
        <v>#VALUE!</v>
      </c>
      <c r="D103" s="147" t="e">
        <f>Petra!T27*H103+0.04*D64</f>
        <v>#VALUE!</v>
      </c>
      <c r="E103" s="147">
        <f>Petra!T27*I103</f>
        <v>0</v>
      </c>
      <c r="F103" s="147">
        <f>Petra!T27*J103</f>
        <v>0</v>
      </c>
      <c r="G103" s="174"/>
      <c r="H103" s="217">
        <v>0.40584138107854029</v>
      </c>
      <c r="I103" s="217">
        <v>0.59383813349286385</v>
      </c>
      <c r="J103" s="218">
        <v>3.204854285958465E-4</v>
      </c>
    </row>
    <row r="104" spans="2:11">
      <c r="B104" s="151" t="s">
        <v>25</v>
      </c>
      <c r="C104" s="151">
        <f>Petra!U27</f>
        <v>0</v>
      </c>
      <c r="D104" s="151">
        <f>C104*H104</f>
        <v>0</v>
      </c>
      <c r="E104" s="151">
        <f t="shared" si="5"/>
        <v>0</v>
      </c>
      <c r="F104" s="151">
        <f t="shared" si="6"/>
        <v>0</v>
      </c>
      <c r="G104" s="174"/>
      <c r="H104" s="219">
        <v>0.88475041730589887</v>
      </c>
      <c r="I104" s="219">
        <v>5.1763245186342677E-2</v>
      </c>
      <c r="J104" s="220">
        <v>6.3486337507758464E-2</v>
      </c>
    </row>
    <row r="105" spans="2:11">
      <c r="B105" s="169" t="s">
        <v>127</v>
      </c>
      <c r="C105" s="169">
        <f>Petra!V27</f>
        <v>0</v>
      </c>
      <c r="D105" s="169">
        <f>C105*H105</f>
        <v>0</v>
      </c>
      <c r="E105" s="169">
        <f>C105*I105</f>
        <v>0</v>
      </c>
      <c r="F105" s="169">
        <f t="shared" si="6"/>
        <v>0</v>
      </c>
      <c r="G105" s="174"/>
      <c r="H105" s="221">
        <v>1</v>
      </c>
      <c r="I105" s="221">
        <v>0</v>
      </c>
      <c r="J105" s="222">
        <v>0</v>
      </c>
    </row>
    <row r="106" spans="2:11">
      <c r="B106" s="215" t="s">
        <v>123</v>
      </c>
      <c r="C106" s="151"/>
      <c r="D106" s="151"/>
      <c r="E106" s="151"/>
      <c r="F106" s="151"/>
      <c r="G106" s="174"/>
      <c r="H106" s="219">
        <v>0.92616545405551065</v>
      </c>
      <c r="I106" s="219">
        <v>7.3565076798706552E-2</v>
      </c>
      <c r="J106" s="220">
        <v>2.6946914578280785E-4</v>
      </c>
    </row>
    <row r="107" spans="2:11">
      <c r="B107" s="147" t="s">
        <v>26</v>
      </c>
      <c r="C107" s="147">
        <f>Petra!W27</f>
        <v>0</v>
      </c>
      <c r="D107" s="147">
        <f t="shared" si="7"/>
        <v>0</v>
      </c>
      <c r="E107" s="147">
        <f t="shared" si="5"/>
        <v>0</v>
      </c>
      <c r="F107" s="147">
        <f t="shared" si="6"/>
        <v>0</v>
      </c>
      <c r="G107" s="174"/>
      <c r="H107" s="217">
        <v>9.8197015104067281E-2</v>
      </c>
      <c r="I107" s="217">
        <v>0.85842883279269977</v>
      </c>
      <c r="J107" s="218">
        <v>4.3374152103232949E-2</v>
      </c>
    </row>
    <row r="108" spans="2:11">
      <c r="B108" s="151" t="s">
        <v>11</v>
      </c>
      <c r="C108" s="151" t="e">
        <f>SUM(C95:C107)</f>
        <v>#VALUE!</v>
      </c>
      <c r="D108" s="151" t="e">
        <f t="shared" ref="D108:F108" si="8">SUM(D95:D107)</f>
        <v>#VALUE!</v>
      </c>
      <c r="E108" s="151">
        <f t="shared" si="8"/>
        <v>0</v>
      </c>
      <c r="F108" s="151">
        <f t="shared" si="8"/>
        <v>0</v>
      </c>
      <c r="G108" s="173"/>
      <c r="H108" s="219"/>
      <c r="I108" s="219"/>
      <c r="J108" s="220"/>
    </row>
    <row r="111" spans="2:11" s="137" customFormat="1" ht="30" customHeight="1">
      <c r="B111" s="135" t="s">
        <v>32</v>
      </c>
      <c r="C111" s="136"/>
      <c r="D111" s="136"/>
      <c r="E111" s="136"/>
      <c r="F111" s="136"/>
      <c r="G111" s="136"/>
      <c r="H111" s="136"/>
      <c r="I111" s="136"/>
      <c r="J111" s="136"/>
      <c r="K111" s="136"/>
    </row>
    <row r="113" spans="2:6" ht="15">
      <c r="B113" s="245" t="str">
        <f>B28</f>
        <v>Jätejae</v>
      </c>
      <c r="C113" s="247" t="s">
        <v>81</v>
      </c>
      <c r="D113" s="248"/>
      <c r="E113" s="248"/>
      <c r="F113" s="249"/>
    </row>
    <row r="114" spans="2:6" ht="15">
      <c r="B114" s="246"/>
      <c r="C114" s="163" t="s">
        <v>16</v>
      </c>
      <c r="D114" s="163" t="s">
        <v>3</v>
      </c>
      <c r="E114" s="163" t="s">
        <v>4</v>
      </c>
      <c r="F114" s="164" t="s">
        <v>5</v>
      </c>
    </row>
    <row r="115" spans="2:6">
      <c r="B115" s="147" t="s">
        <v>28</v>
      </c>
      <c r="C115" s="147">
        <f>C75+C95</f>
        <v>0</v>
      </c>
      <c r="D115" s="147">
        <f t="shared" ref="C115:F117" si="9">D75+D95</f>
        <v>0</v>
      </c>
      <c r="E115" s="147">
        <f t="shared" si="9"/>
        <v>0</v>
      </c>
      <c r="F115" s="147">
        <f t="shared" si="9"/>
        <v>0</v>
      </c>
    </row>
    <row r="116" spans="2:6">
      <c r="B116" s="151" t="s">
        <v>18</v>
      </c>
      <c r="C116" s="151">
        <f t="shared" si="9"/>
        <v>0</v>
      </c>
      <c r="D116" s="151">
        <f t="shared" si="9"/>
        <v>0</v>
      </c>
      <c r="E116" s="151">
        <f t="shared" si="9"/>
        <v>0</v>
      </c>
      <c r="F116" s="151">
        <f t="shared" si="9"/>
        <v>0</v>
      </c>
    </row>
    <row r="117" spans="2:6">
      <c r="B117" s="147" t="s">
        <v>19</v>
      </c>
      <c r="C117" s="147">
        <f t="shared" si="9"/>
        <v>0</v>
      </c>
      <c r="D117" s="147">
        <f t="shared" si="9"/>
        <v>0</v>
      </c>
      <c r="E117" s="147">
        <f t="shared" si="9"/>
        <v>0</v>
      </c>
      <c r="F117" s="147">
        <f t="shared" si="9"/>
        <v>0</v>
      </c>
    </row>
    <row r="118" spans="2:6">
      <c r="B118" s="151" t="s">
        <v>29</v>
      </c>
      <c r="C118" s="151" t="e">
        <f>C78+C81+C98+C101</f>
        <v>#VALUE!</v>
      </c>
      <c r="D118" s="151" t="e">
        <f>D78+D98+D81+D101</f>
        <v>#VALUE!</v>
      </c>
      <c r="E118" s="151" t="e">
        <f>E78+E98+E81+E101</f>
        <v>#VALUE!</v>
      </c>
      <c r="F118" s="151" t="e">
        <f>F78+F98+F81+F101</f>
        <v>#VALUE!</v>
      </c>
    </row>
    <row r="119" spans="2:6">
      <c r="B119" s="147" t="s">
        <v>21</v>
      </c>
      <c r="C119" s="147" t="e">
        <f t="shared" ref="C119:F120" si="10">C79+C99</f>
        <v>#VALUE!</v>
      </c>
      <c r="D119" s="147" t="e">
        <f t="shared" si="10"/>
        <v>#VALUE!</v>
      </c>
      <c r="E119" s="147" t="e">
        <f t="shared" si="10"/>
        <v>#VALUE!</v>
      </c>
      <c r="F119" s="147" t="e">
        <f t="shared" si="10"/>
        <v>#VALUE!</v>
      </c>
    </row>
    <row r="120" spans="2:6">
      <c r="B120" s="151" t="s">
        <v>22</v>
      </c>
      <c r="C120" s="151" t="e">
        <f t="shared" si="10"/>
        <v>#VALUE!</v>
      </c>
      <c r="D120" s="151" t="e">
        <f t="shared" si="10"/>
        <v>#VALUE!</v>
      </c>
      <c r="E120" s="151" t="e">
        <f t="shared" si="10"/>
        <v>#VALUE!</v>
      </c>
      <c r="F120" s="151" t="e">
        <f t="shared" si="10"/>
        <v>#VALUE!</v>
      </c>
    </row>
    <row r="121" spans="2:6">
      <c r="B121" s="147" t="s">
        <v>23</v>
      </c>
      <c r="C121" s="147">
        <f t="shared" ref="C121:F126" si="11">C82+C102</f>
        <v>0</v>
      </c>
      <c r="D121" s="147">
        <f t="shared" si="11"/>
        <v>0</v>
      </c>
      <c r="E121" s="147">
        <f t="shared" si="11"/>
        <v>0</v>
      </c>
      <c r="F121" s="147">
        <f t="shared" si="11"/>
        <v>0</v>
      </c>
    </row>
    <row r="122" spans="2:6">
      <c r="B122" s="151" t="s">
        <v>24</v>
      </c>
      <c r="C122" s="151" t="e">
        <f t="shared" si="11"/>
        <v>#VALUE!</v>
      </c>
      <c r="D122" s="151" t="e">
        <f t="shared" si="11"/>
        <v>#VALUE!</v>
      </c>
      <c r="E122" s="151" t="e">
        <f t="shared" si="11"/>
        <v>#VALUE!</v>
      </c>
      <c r="F122" s="151" t="e">
        <f t="shared" si="11"/>
        <v>#VALUE!</v>
      </c>
    </row>
    <row r="123" spans="2:6">
      <c r="B123" s="147" t="s">
        <v>25</v>
      </c>
      <c r="C123" s="147" t="e">
        <f>C84+C104</f>
        <v>#VALUE!</v>
      </c>
      <c r="D123" s="147" t="e">
        <f>D84+D104</f>
        <v>#VALUE!</v>
      </c>
      <c r="E123" s="147" t="e">
        <f>E84+E104</f>
        <v>#VALUE!</v>
      </c>
      <c r="F123" s="147" t="e">
        <f>F84+F104</f>
        <v>#VALUE!</v>
      </c>
    </row>
    <row r="124" spans="2:6">
      <c r="B124" s="151" t="s">
        <v>127</v>
      </c>
      <c r="C124" s="151" t="e">
        <f>C85+C105</f>
        <v>#VALUE!</v>
      </c>
      <c r="D124" s="151" t="e">
        <f t="shared" si="11"/>
        <v>#VALUE!</v>
      </c>
      <c r="E124" s="151" t="e">
        <f>E85+E105</f>
        <v>#VALUE!</v>
      </c>
      <c r="F124" s="151" t="e">
        <f t="shared" si="11"/>
        <v>#VALUE!</v>
      </c>
    </row>
    <row r="125" spans="2:6">
      <c r="B125" s="169" t="s">
        <v>123</v>
      </c>
      <c r="C125" s="169">
        <f t="shared" si="11"/>
        <v>0</v>
      </c>
      <c r="D125" s="169">
        <f t="shared" si="11"/>
        <v>0</v>
      </c>
      <c r="E125" s="169">
        <f t="shared" si="11"/>
        <v>0</v>
      </c>
      <c r="F125" s="169">
        <f t="shared" si="11"/>
        <v>0</v>
      </c>
    </row>
    <row r="126" spans="2:6">
      <c r="B126" s="151" t="s">
        <v>26</v>
      </c>
      <c r="C126" s="151">
        <f t="shared" si="11"/>
        <v>0</v>
      </c>
      <c r="D126" s="151">
        <f t="shared" si="11"/>
        <v>0</v>
      </c>
      <c r="E126" s="151">
        <f t="shared" si="11"/>
        <v>0</v>
      </c>
      <c r="F126" s="151">
        <f t="shared" si="11"/>
        <v>0</v>
      </c>
    </row>
    <row r="127" spans="2:6">
      <c r="B127" s="147" t="s">
        <v>11</v>
      </c>
      <c r="C127" s="147" t="e">
        <f>SUM(C115:C126)</f>
        <v>#VALUE!</v>
      </c>
      <c r="D127" s="147" t="e">
        <f t="shared" ref="D127:F127" si="12">SUM(D115:D126)</f>
        <v>#VALUE!</v>
      </c>
      <c r="E127" s="147" t="e">
        <f t="shared" si="12"/>
        <v>#VALUE!</v>
      </c>
      <c r="F127" s="147" t="e">
        <f t="shared" si="12"/>
        <v>#VALUE!</v>
      </c>
    </row>
    <row r="128" spans="2:6">
      <c r="C128" s="173"/>
    </row>
  </sheetData>
  <mergeCells count="17">
    <mergeCell ref="B39:B40"/>
    <mergeCell ref="C39:F39"/>
    <mergeCell ref="B18:B20"/>
    <mergeCell ref="D18:D20"/>
    <mergeCell ref="E18:F20"/>
    <mergeCell ref="B28:B29"/>
    <mergeCell ref="C28:F28"/>
    <mergeCell ref="B113:B114"/>
    <mergeCell ref="C113:F113"/>
    <mergeCell ref="B54:B55"/>
    <mergeCell ref="H54:J54"/>
    <mergeCell ref="B73:B74"/>
    <mergeCell ref="C73:F73"/>
    <mergeCell ref="B93:B94"/>
    <mergeCell ref="C93:F93"/>
    <mergeCell ref="H93:J93"/>
    <mergeCell ref="C54:F54"/>
  </mergeCells>
  <hyperlinks>
    <hyperlink ref="G15" r:id="rId1"/>
    <hyperlink ref="G14" r:id="rId2"/>
    <hyperlink ref="G16" r:id="rId3"/>
  </hyperlinks>
  <pageMargins left="0.7" right="0.7" top="0.75" bottom="0.75" header="0.3" footer="0.3"/>
  <pageSetup paperSize="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0241" r:id="rId7" name="Option Button 1">
              <controlPr locked="0" defaultSize="0" autoFill="0" autoLine="0" autoPict="0">
                <anchor moveWithCells="1">
                  <from>
                    <xdr:col>2</xdr:col>
                    <xdr:colOff>19050</xdr:colOff>
                    <xdr:row>17</xdr:row>
                    <xdr:rowOff>38100</xdr:rowOff>
                  </from>
                  <to>
                    <xdr:col>2</xdr:col>
                    <xdr:colOff>1066800</xdr:colOff>
                    <xdr:row>18</xdr:row>
                    <xdr:rowOff>66675</xdr:rowOff>
                  </to>
                </anchor>
              </controlPr>
            </control>
          </mc:Choice>
        </mc:AlternateContent>
        <mc:AlternateContent xmlns:mc="http://schemas.openxmlformats.org/markup-compatibility/2006">
          <mc:Choice Requires="x14">
            <control shapeId="10242" r:id="rId8" name="Option Button 2">
              <controlPr locked="0" defaultSize="0" autoFill="0" autoLine="0" autoPict="0">
                <anchor moveWithCells="1">
                  <from>
                    <xdr:col>2</xdr:col>
                    <xdr:colOff>9525</xdr:colOff>
                    <xdr:row>18</xdr:row>
                    <xdr:rowOff>114300</xdr:rowOff>
                  </from>
                  <to>
                    <xdr:col>2</xdr:col>
                    <xdr:colOff>1038225</xdr:colOff>
                    <xdr:row>19</xdr:row>
                    <xdr:rowOff>142875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3:K128"/>
  <sheetViews>
    <sheetView zoomScale="90" zoomScaleNormal="90" workbookViewId="0">
      <selection activeCell="C4" sqref="C4"/>
    </sheetView>
  </sheetViews>
  <sheetFormatPr defaultColWidth="9.140625" defaultRowHeight="14.25"/>
  <cols>
    <col min="1" max="1" width="4.28515625" style="5" customWidth="1"/>
    <col min="2" max="2" width="43.140625" style="5" customWidth="1"/>
    <col min="3" max="3" width="20.7109375" style="5" customWidth="1"/>
    <col min="4" max="4" width="30.7109375" style="5" customWidth="1"/>
    <col min="5" max="5" width="30.42578125" style="5" customWidth="1"/>
    <col min="6" max="6" width="28.42578125" style="5" bestFit="1" customWidth="1"/>
    <col min="7" max="7" width="12.85546875" style="5" customWidth="1"/>
    <col min="8" max="8" width="28.5703125" style="5" bestFit="1" customWidth="1"/>
    <col min="9" max="9" width="24.85546875" style="5" bestFit="1" customWidth="1"/>
    <col min="10" max="10" width="12.85546875" style="5" bestFit="1" customWidth="1"/>
    <col min="11" max="11" width="10.28515625" style="5" customWidth="1"/>
    <col min="12" max="12" width="34" style="5" bestFit="1" customWidth="1"/>
    <col min="13" max="13" width="8.28515625" style="5" bestFit="1" customWidth="1"/>
    <col min="14" max="16384" width="9.140625" style="5"/>
  </cols>
  <sheetData>
    <row r="3" spans="2:8" ht="20.25">
      <c r="B3" s="4" t="s">
        <v>242</v>
      </c>
      <c r="C3" s="99"/>
    </row>
    <row r="4" spans="2:8" ht="15">
      <c r="B4" s="100"/>
      <c r="C4" s="101"/>
      <c r="D4" s="9"/>
    </row>
    <row r="5" spans="2:8" ht="15.75" customHeight="1"/>
    <row r="6" spans="2:8">
      <c r="D6" s="102"/>
    </row>
    <row r="7" spans="2:8" ht="15">
      <c r="B7" s="103" t="s">
        <v>6</v>
      </c>
      <c r="C7" s="21"/>
    </row>
    <row r="8" spans="2:8">
      <c r="B8" s="104" t="s">
        <v>7</v>
      </c>
      <c r="C8" s="105"/>
    </row>
    <row r="9" spans="2:8">
      <c r="B9" s="104" t="s">
        <v>8</v>
      </c>
      <c r="C9" s="105"/>
      <c r="E9" s="15"/>
    </row>
    <row r="10" spans="2:8">
      <c r="B10" s="104" t="s">
        <v>109</v>
      </c>
      <c r="C10" s="106" t="str">
        <f>IFERROR(C9/C8, "-")</f>
        <v>-</v>
      </c>
      <c r="E10" s="15"/>
    </row>
    <row r="11" spans="2:8">
      <c r="C11" s="107"/>
      <c r="E11" s="15"/>
    </row>
    <row r="12" spans="2:8">
      <c r="C12" s="108"/>
      <c r="D12" s="21"/>
      <c r="E12" s="21"/>
      <c r="F12" s="21"/>
    </row>
    <row r="13" spans="2:8" ht="30" customHeight="1">
      <c r="B13" s="109" t="s">
        <v>140</v>
      </c>
      <c r="C13" s="110"/>
      <c r="D13" s="111" t="s">
        <v>9</v>
      </c>
      <c r="E13" s="111" t="s">
        <v>10</v>
      </c>
      <c r="F13" s="112" t="s">
        <v>104</v>
      </c>
      <c r="G13" s="113"/>
      <c r="H13" s="114"/>
    </row>
    <row r="14" spans="2:8">
      <c r="B14" s="16"/>
      <c r="C14" s="115" t="s">
        <v>128</v>
      </c>
      <c r="D14" s="116" t="s">
        <v>122</v>
      </c>
      <c r="E14" s="117"/>
      <c r="F14" s="118"/>
      <c r="G14" s="119" t="s">
        <v>87</v>
      </c>
      <c r="H14" s="120"/>
    </row>
    <row r="15" spans="2:8">
      <c r="B15" s="16"/>
      <c r="C15" s="121" t="s">
        <v>92</v>
      </c>
      <c r="D15" s="122" t="s">
        <v>12</v>
      </c>
      <c r="E15" s="117"/>
      <c r="F15" s="118"/>
      <c r="G15" s="123" t="s">
        <v>87</v>
      </c>
      <c r="H15" s="120"/>
    </row>
    <row r="16" spans="2:8">
      <c r="B16" s="16"/>
      <c r="C16" s="124" t="s">
        <v>130</v>
      </c>
      <c r="D16" s="125" t="s">
        <v>129</v>
      </c>
      <c r="E16" s="126"/>
      <c r="F16" s="127"/>
      <c r="G16" s="123" t="s">
        <v>87</v>
      </c>
      <c r="H16" s="120"/>
    </row>
    <row r="17" spans="2:11">
      <c r="C17" s="128"/>
      <c r="D17" s="128"/>
      <c r="E17" s="26"/>
      <c r="F17" s="26"/>
      <c r="G17" s="129"/>
      <c r="H17" s="120"/>
    </row>
    <row r="18" spans="2:11" ht="15" customHeight="1">
      <c r="B18" s="252" t="s">
        <v>107</v>
      </c>
      <c r="C18" s="130"/>
      <c r="D18" s="253" t="s">
        <v>105</v>
      </c>
      <c r="E18" s="255"/>
      <c r="F18" s="256"/>
      <c r="G18" s="131"/>
      <c r="H18" s="120"/>
    </row>
    <row r="19" spans="2:11">
      <c r="B19" s="252"/>
      <c r="C19" s="132"/>
      <c r="D19" s="253"/>
      <c r="E19" s="257"/>
      <c r="F19" s="258"/>
      <c r="G19" s="131"/>
      <c r="H19" s="120"/>
    </row>
    <row r="20" spans="2:11">
      <c r="B20" s="252"/>
      <c r="C20" s="133"/>
      <c r="D20" s="254"/>
      <c r="E20" s="259"/>
      <c r="F20" s="260"/>
      <c r="G20" s="131"/>
      <c r="H20" s="120"/>
    </row>
    <row r="21" spans="2:11" hidden="1">
      <c r="B21" s="16"/>
      <c r="C21" s="134">
        <v>2</v>
      </c>
      <c r="G21" s="131"/>
      <c r="H21" s="120"/>
    </row>
    <row r="22" spans="2:11">
      <c r="C22" s="113"/>
    </row>
    <row r="24" spans="2:11" s="137" customFormat="1" ht="30" customHeight="1">
      <c r="B24" s="135" t="s">
        <v>13</v>
      </c>
      <c r="C24" s="136"/>
      <c r="D24" s="136"/>
      <c r="E24" s="136"/>
      <c r="F24" s="136"/>
      <c r="G24" s="136"/>
      <c r="H24" s="136"/>
      <c r="I24" s="136"/>
      <c r="J24" s="136"/>
      <c r="K24" s="136"/>
    </row>
    <row r="25" spans="2:11" s="140" customFormat="1" ht="30" customHeight="1">
      <c r="B25" s="138" t="s">
        <v>14</v>
      </c>
      <c r="C25" s="139"/>
      <c r="D25" s="139"/>
      <c r="E25" s="139"/>
      <c r="F25" s="139"/>
      <c r="G25" s="139"/>
      <c r="H25" s="139"/>
      <c r="I25" s="139"/>
      <c r="J25" s="139"/>
      <c r="K25" s="139"/>
    </row>
    <row r="26" spans="2:11" ht="15">
      <c r="B26" s="141"/>
      <c r="C26" s="15"/>
      <c r="D26" s="15"/>
      <c r="E26" s="15"/>
      <c r="F26" s="15"/>
      <c r="G26" s="15"/>
      <c r="H26" s="15"/>
      <c r="I26" s="15"/>
      <c r="J26" s="15"/>
      <c r="K26" s="15"/>
    </row>
    <row r="27" spans="2:11" ht="15">
      <c r="B27" s="103" t="s">
        <v>15</v>
      </c>
      <c r="C27" s="15"/>
      <c r="D27" s="15"/>
      <c r="E27" s="15"/>
      <c r="F27" s="15"/>
      <c r="G27" s="15"/>
      <c r="H27" s="142"/>
      <c r="I27" s="142"/>
      <c r="J27" s="142"/>
    </row>
    <row r="28" spans="2:11" ht="20.100000000000001" customHeight="1">
      <c r="B28" s="245" t="s">
        <v>80</v>
      </c>
      <c r="C28" s="247" t="s">
        <v>84</v>
      </c>
      <c r="D28" s="248"/>
      <c r="E28" s="248"/>
      <c r="F28" s="249"/>
      <c r="H28" s="141"/>
      <c r="I28" s="143"/>
      <c r="J28" s="143"/>
      <c r="K28" s="15"/>
    </row>
    <row r="29" spans="2:11" ht="20.100000000000001" customHeight="1">
      <c r="B29" s="246"/>
      <c r="C29" s="144" t="s">
        <v>16</v>
      </c>
      <c r="D29" s="144" t="s">
        <v>3</v>
      </c>
      <c r="E29" s="144" t="s">
        <v>4</v>
      </c>
      <c r="F29" s="145" t="s">
        <v>5</v>
      </c>
      <c r="G29" s="146"/>
      <c r="H29" s="141"/>
      <c r="J29" s="141"/>
      <c r="K29" s="141"/>
    </row>
    <row r="30" spans="2:11">
      <c r="B30" s="69" t="s">
        <v>17</v>
      </c>
      <c r="C30" s="147"/>
      <c r="D30" s="148"/>
      <c r="E30" s="147"/>
      <c r="F30" s="149"/>
      <c r="G30" s="15"/>
      <c r="H30" s="150"/>
      <c r="I30" s="15"/>
      <c r="J30" s="15"/>
      <c r="K30" s="15"/>
    </row>
    <row r="31" spans="2:11" ht="15">
      <c r="B31" s="57" t="s">
        <v>102</v>
      </c>
      <c r="C31" s="151"/>
      <c r="D31" s="151"/>
      <c r="E31" s="151"/>
      <c r="F31" s="151"/>
      <c r="G31" s="15"/>
      <c r="H31" s="150"/>
      <c r="I31" s="141"/>
      <c r="J31" s="15"/>
      <c r="K31" s="15"/>
    </row>
    <row r="32" spans="2:11">
      <c r="B32" s="69" t="s">
        <v>56</v>
      </c>
      <c r="C32" s="147"/>
      <c r="D32" s="147"/>
      <c r="E32" s="147"/>
      <c r="F32" s="147"/>
      <c r="G32" s="15"/>
      <c r="H32" s="15"/>
      <c r="I32" s="15"/>
      <c r="J32" s="15"/>
      <c r="K32" s="15"/>
    </row>
    <row r="33" spans="1:11" ht="15" customHeight="1">
      <c r="B33" s="57" t="s">
        <v>103</v>
      </c>
      <c r="C33" s="151"/>
      <c r="D33" s="151"/>
      <c r="E33" s="151"/>
      <c r="F33" s="151"/>
      <c r="G33" s="15"/>
      <c r="H33" s="15"/>
      <c r="I33" s="15"/>
      <c r="J33" s="15"/>
      <c r="K33" s="15"/>
    </row>
    <row r="34" spans="1:11" ht="28.5">
      <c r="B34" s="152" t="s">
        <v>146</v>
      </c>
      <c r="C34" s="153"/>
      <c r="D34" s="153">
        <f>C34</f>
        <v>0</v>
      </c>
      <c r="E34" s="153">
        <v>0</v>
      </c>
      <c r="F34" s="153">
        <v>0</v>
      </c>
      <c r="G34" s="15"/>
      <c r="H34" s="15"/>
      <c r="I34" s="15"/>
      <c r="J34" s="15"/>
      <c r="K34" s="15"/>
    </row>
    <row r="35" spans="1:11" ht="29.25" customHeight="1">
      <c r="B35" s="152" t="s">
        <v>145</v>
      </c>
      <c r="C35" s="154"/>
      <c r="D35" s="154"/>
      <c r="E35" s="154"/>
      <c r="F35" s="154"/>
      <c r="G35" s="15"/>
      <c r="H35" s="15"/>
      <c r="I35" s="15"/>
      <c r="J35" s="15"/>
      <c r="K35" s="15"/>
    </row>
    <row r="36" spans="1:11" ht="29.25" hidden="1" customHeight="1">
      <c r="A36" s="155"/>
      <c r="B36" s="156" t="s">
        <v>106</v>
      </c>
      <c r="C36" s="157">
        <f>IF($C$21 = 1, C35,C34)</f>
        <v>0</v>
      </c>
      <c r="D36" s="157">
        <f>IF($C$21 = 1, D35,D34)</f>
        <v>0</v>
      </c>
      <c r="E36" s="157">
        <f>IF($C$21 = 1, E35,E34)</f>
        <v>0</v>
      </c>
      <c r="F36" s="158">
        <f>IF($C$21 =1, F35,F34)</f>
        <v>0</v>
      </c>
      <c r="G36" s="159"/>
      <c r="H36" s="159"/>
      <c r="I36" s="15"/>
      <c r="J36" s="15"/>
      <c r="K36" s="15"/>
    </row>
    <row r="37" spans="1:11" ht="15">
      <c r="H37" s="160"/>
      <c r="I37" s="160"/>
      <c r="J37" s="160"/>
      <c r="K37" s="15"/>
    </row>
    <row r="38" spans="1:11" ht="15">
      <c r="B38" s="161" t="s">
        <v>79</v>
      </c>
      <c r="C38" s="21"/>
      <c r="D38" s="21"/>
      <c r="E38" s="21"/>
      <c r="F38" s="21"/>
      <c r="H38" s="162"/>
      <c r="I38" s="162"/>
      <c r="J38" s="162"/>
      <c r="K38" s="15"/>
    </row>
    <row r="39" spans="1:11" ht="20.100000000000001" customHeight="1">
      <c r="A39" s="16"/>
      <c r="B39" s="245" t="str">
        <f>B28</f>
        <v>Jätejae</v>
      </c>
      <c r="C39" s="247" t="s">
        <v>83</v>
      </c>
      <c r="D39" s="248"/>
      <c r="E39" s="248"/>
      <c r="F39" s="249"/>
      <c r="G39" s="146"/>
      <c r="H39" s="141"/>
      <c r="I39" s="143"/>
      <c r="J39" s="143"/>
      <c r="K39" s="15"/>
    </row>
    <row r="40" spans="1:11" ht="20.100000000000001" customHeight="1">
      <c r="A40" s="16"/>
      <c r="B40" s="246"/>
      <c r="C40" s="163" t="str">
        <f>C29</f>
        <v>Kokonaismäärä</v>
      </c>
      <c r="D40" s="163" t="str">
        <f>D29</f>
        <v>Hyödyntäminen materiaalina</v>
      </c>
      <c r="E40" s="163" t="str">
        <f>E29</f>
        <v>Hyödyntäminen energiana</v>
      </c>
      <c r="F40" s="164" t="str">
        <f>F29</f>
        <v>Loppusijoitus</v>
      </c>
      <c r="G40" s="146"/>
      <c r="I40" s="141"/>
      <c r="J40" s="141"/>
      <c r="K40" s="141"/>
    </row>
    <row r="41" spans="1:11">
      <c r="A41" s="16"/>
      <c r="B41" s="128" t="s">
        <v>20</v>
      </c>
      <c r="C41" s="147"/>
      <c r="D41" s="147"/>
      <c r="E41" s="147"/>
      <c r="F41" s="149"/>
      <c r="G41" s="15"/>
      <c r="H41" s="150"/>
      <c r="I41" s="15"/>
      <c r="J41" s="15"/>
      <c r="K41" s="15"/>
    </row>
    <row r="42" spans="1:11">
      <c r="A42" s="16"/>
      <c r="B42" s="165" t="s">
        <v>21</v>
      </c>
      <c r="C42" s="151"/>
      <c r="D42" s="151"/>
      <c r="E42" s="151"/>
      <c r="F42" s="166"/>
      <c r="G42" s="15"/>
      <c r="H42" s="15"/>
      <c r="I42" s="15"/>
      <c r="J42" s="15"/>
      <c r="K42" s="15"/>
    </row>
    <row r="43" spans="1:11" ht="15">
      <c r="A43" s="16"/>
      <c r="B43" s="128" t="s">
        <v>22</v>
      </c>
      <c r="C43" s="147"/>
      <c r="D43" s="147"/>
      <c r="E43" s="147"/>
      <c r="F43" s="149"/>
      <c r="G43" s="15"/>
      <c r="H43" s="141"/>
      <c r="I43" s="15"/>
      <c r="J43" s="15"/>
      <c r="K43" s="15"/>
    </row>
    <row r="44" spans="1:11">
      <c r="A44" s="16"/>
      <c r="B44" s="167" t="s">
        <v>30</v>
      </c>
      <c r="C44" s="151"/>
      <c r="D44" s="151"/>
      <c r="E44" s="151"/>
      <c r="F44" s="166"/>
      <c r="G44" s="15"/>
      <c r="H44" s="15"/>
      <c r="I44" s="15"/>
      <c r="J44" s="15"/>
      <c r="K44" s="15"/>
    </row>
    <row r="45" spans="1:11">
      <c r="A45" s="16"/>
      <c r="B45" s="128" t="s">
        <v>131</v>
      </c>
      <c r="C45" s="147"/>
      <c r="D45" s="147"/>
      <c r="E45" s="147"/>
      <c r="F45" s="149"/>
      <c r="G45" s="15"/>
    </row>
    <row r="46" spans="1:11">
      <c r="A46" s="16"/>
      <c r="B46" s="165" t="s">
        <v>24</v>
      </c>
      <c r="C46" s="151"/>
      <c r="D46" s="151"/>
      <c r="E46" s="151"/>
      <c r="F46" s="166"/>
      <c r="G46" s="15"/>
    </row>
    <row r="47" spans="1:11" ht="15" customHeight="1">
      <c r="A47" s="16"/>
      <c r="B47" s="168" t="s">
        <v>25</v>
      </c>
      <c r="C47" s="169"/>
      <c r="D47" s="169"/>
      <c r="E47" s="169"/>
      <c r="F47" s="170"/>
      <c r="G47" s="15"/>
      <c r="H47" s="175" t="s">
        <v>138</v>
      </c>
    </row>
    <row r="48" spans="1:11" ht="15" customHeight="1">
      <c r="A48" s="16"/>
      <c r="B48" s="167" t="s">
        <v>127</v>
      </c>
      <c r="C48" s="151"/>
      <c r="D48" s="151"/>
      <c r="E48" s="151"/>
      <c r="F48" s="166"/>
      <c r="G48" s="15"/>
      <c r="H48" s="176" t="s">
        <v>135</v>
      </c>
    </row>
    <row r="49" spans="1:11" ht="15" customHeight="1">
      <c r="A49" s="16"/>
      <c r="B49" s="128" t="s">
        <v>123</v>
      </c>
      <c r="C49" s="147"/>
      <c r="D49" s="147"/>
      <c r="E49" s="147"/>
      <c r="F49" s="149"/>
      <c r="G49" s="15"/>
      <c r="H49" s="176" t="s">
        <v>136</v>
      </c>
    </row>
    <row r="50" spans="1:11" ht="28.5">
      <c r="A50" s="16"/>
      <c r="B50" s="171" t="s">
        <v>137</v>
      </c>
      <c r="C50" s="151"/>
      <c r="D50" s="151"/>
      <c r="E50" s="151"/>
      <c r="F50" s="166"/>
      <c r="G50" s="15"/>
      <c r="H50" s="177"/>
    </row>
    <row r="52" spans="1:11" s="140" customFormat="1" ht="30" customHeight="1">
      <c r="B52" s="138" t="s">
        <v>27</v>
      </c>
      <c r="C52" s="139"/>
      <c r="D52" s="139"/>
      <c r="E52" s="139"/>
      <c r="F52" s="139"/>
      <c r="G52" s="139"/>
      <c r="H52" s="139"/>
      <c r="I52" s="139"/>
      <c r="J52" s="139"/>
      <c r="K52" s="139"/>
    </row>
    <row r="53" spans="1:11" ht="15">
      <c r="B53" s="141"/>
      <c r="C53" s="15"/>
      <c r="D53" s="15"/>
      <c r="E53" s="15"/>
      <c r="F53" s="15"/>
      <c r="G53" s="15"/>
    </row>
    <row r="54" spans="1:11" ht="15" customHeight="1">
      <c r="B54" s="245" t="str">
        <f>B28</f>
        <v>Jätejae</v>
      </c>
      <c r="C54" s="247" t="s">
        <v>88</v>
      </c>
      <c r="D54" s="248"/>
      <c r="E54" s="248"/>
      <c r="F54" s="249"/>
      <c r="G54" s="213"/>
      <c r="H54" s="247" t="s">
        <v>89</v>
      </c>
      <c r="I54" s="248"/>
      <c r="J54" s="248"/>
    </row>
    <row r="55" spans="1:11" ht="16.5" customHeight="1">
      <c r="B55" s="246"/>
      <c r="C55" s="163" t="s">
        <v>90</v>
      </c>
      <c r="D55" s="163" t="s">
        <v>244</v>
      </c>
      <c r="E55" s="163" t="s">
        <v>223</v>
      </c>
      <c r="F55" s="164" t="s">
        <v>91</v>
      </c>
      <c r="G55" s="164" t="s">
        <v>11</v>
      </c>
      <c r="H55" s="163" t="s">
        <v>3</v>
      </c>
      <c r="I55" s="163" t="s">
        <v>4</v>
      </c>
      <c r="J55" s="163" t="s">
        <v>5</v>
      </c>
      <c r="K55" s="15"/>
    </row>
    <row r="56" spans="1:11">
      <c r="B56" s="216" t="s">
        <v>28</v>
      </c>
      <c r="C56" s="147"/>
      <c r="D56" s="147"/>
      <c r="E56" s="147"/>
      <c r="F56" s="149"/>
      <c r="G56" s="147">
        <f>C56+E56+F56</f>
        <v>0</v>
      </c>
      <c r="H56" s="217">
        <v>4.909230124060234E-3</v>
      </c>
      <c r="I56" s="217">
        <v>0.93263800952137876</v>
      </c>
      <c r="J56" s="218">
        <v>6.2452760354560981E-2</v>
      </c>
      <c r="K56" s="15"/>
    </row>
    <row r="57" spans="1:11">
      <c r="B57" s="215" t="s">
        <v>18</v>
      </c>
      <c r="C57" s="151"/>
      <c r="D57" s="151"/>
      <c r="E57" s="151"/>
      <c r="F57" s="166"/>
      <c r="G57" s="151">
        <f t="shared" ref="G57:G68" si="0">C57+E57+F57</f>
        <v>0</v>
      </c>
      <c r="H57" s="219">
        <v>0.88514577856722965</v>
      </c>
      <c r="I57" s="219">
        <v>0.11052298076898601</v>
      </c>
      <c r="J57" s="220">
        <v>4.3312406637842629E-3</v>
      </c>
      <c r="K57" s="15"/>
    </row>
    <row r="58" spans="1:11">
      <c r="B58" s="216" t="s">
        <v>19</v>
      </c>
      <c r="C58" s="147"/>
      <c r="D58" s="147"/>
      <c r="E58" s="147"/>
      <c r="F58" s="149"/>
      <c r="G58" s="147">
        <f t="shared" si="0"/>
        <v>0</v>
      </c>
      <c r="H58" s="217">
        <v>1</v>
      </c>
      <c r="I58" s="217">
        <v>0</v>
      </c>
      <c r="J58" s="218">
        <v>0</v>
      </c>
      <c r="K58" s="15"/>
    </row>
    <row r="59" spans="1:11" ht="14.45" customHeight="1">
      <c r="B59" s="151" t="s">
        <v>20</v>
      </c>
      <c r="C59" s="151"/>
      <c r="D59" s="151"/>
      <c r="E59" s="151"/>
      <c r="F59" s="166"/>
      <c r="G59" s="151">
        <f t="shared" si="0"/>
        <v>0</v>
      </c>
      <c r="H59" s="219">
        <v>0.92979238471194703</v>
      </c>
      <c r="I59" s="219">
        <v>7.0201628112582848E-2</v>
      </c>
      <c r="J59" s="220">
        <v>5.987175470142954E-6</v>
      </c>
      <c r="K59" s="15"/>
    </row>
    <row r="60" spans="1:11" ht="14.45" customHeight="1">
      <c r="B60" s="147" t="s">
        <v>21</v>
      </c>
      <c r="C60" s="147"/>
      <c r="D60" s="147" t="e">
        <f>C10*Palpa Suomi yhteensä</f>
        <v>#VALUE!</v>
      </c>
      <c r="E60" s="147" t="e">
        <f>0.75*D60</f>
        <v>#VALUE!</v>
      </c>
      <c r="F60" s="149"/>
      <c r="G60" s="147" t="e">
        <f>C60+E60+F60</f>
        <v>#VALUE!</v>
      </c>
      <c r="H60" s="217">
        <v>0.99842036435202597</v>
      </c>
      <c r="I60" s="217">
        <v>0</v>
      </c>
      <c r="J60" s="218">
        <v>1.5796356479743116E-3</v>
      </c>
      <c r="K60" s="15"/>
    </row>
    <row r="61" spans="1:11" ht="14.45" customHeight="1">
      <c r="B61" s="151" t="s">
        <v>22</v>
      </c>
      <c r="C61" s="151"/>
      <c r="D61" s="151" t="e">
        <f>C10*Palpa Suomi yhteensä</f>
        <v>#VALUE!</v>
      </c>
      <c r="E61" s="151" t="e">
        <f>0.99*D61</f>
        <v>#VALUE!</v>
      </c>
      <c r="F61" s="166"/>
      <c r="G61" s="151" t="e">
        <f t="shared" si="0"/>
        <v>#VALUE!</v>
      </c>
      <c r="H61" s="219">
        <v>1</v>
      </c>
      <c r="I61" s="219">
        <v>0</v>
      </c>
      <c r="J61" s="220">
        <v>0</v>
      </c>
      <c r="K61" s="15"/>
    </row>
    <row r="62" spans="1:11" ht="14.45" customHeight="1">
      <c r="B62" s="169" t="s">
        <v>30</v>
      </c>
      <c r="C62" s="147"/>
      <c r="D62" s="147"/>
      <c r="E62" s="147"/>
      <c r="F62" s="149" t="e">
        <f>0.9*E14*C10</f>
        <v>#VALUE!</v>
      </c>
      <c r="G62" s="147" t="e">
        <f t="shared" si="0"/>
        <v>#VALUE!</v>
      </c>
      <c r="H62" s="217">
        <v>0.92979238471194703</v>
      </c>
      <c r="I62" s="217">
        <v>7.0201628112582848E-2</v>
      </c>
      <c r="J62" s="218">
        <v>5.987175470142954E-6</v>
      </c>
      <c r="K62" s="15"/>
    </row>
    <row r="63" spans="1:11" ht="14.45" customHeight="1">
      <c r="B63" s="215" t="s">
        <v>23</v>
      </c>
      <c r="C63" s="151"/>
      <c r="D63" s="151"/>
      <c r="E63" s="151"/>
      <c r="F63" s="166"/>
      <c r="G63" s="151">
        <f t="shared" si="0"/>
        <v>0</v>
      </c>
      <c r="H63" s="219">
        <v>6.6742701730528806E-2</v>
      </c>
      <c r="I63" s="219">
        <v>0.93325729826947124</v>
      </c>
      <c r="J63" s="220">
        <v>0</v>
      </c>
      <c r="K63" s="15"/>
    </row>
    <row r="64" spans="1:11" ht="14.45" customHeight="1">
      <c r="B64" s="147" t="s">
        <v>24</v>
      </c>
      <c r="C64" s="147"/>
      <c r="D64" s="147" t="e">
        <f>C10*Palpa Suomi yhteensä</f>
        <v>#VALUE!</v>
      </c>
      <c r="E64" s="147" t="e">
        <f>0.96*D64</f>
        <v>#VALUE!</v>
      </c>
      <c r="F64" s="149"/>
      <c r="G64" s="147" t="e">
        <f t="shared" si="0"/>
        <v>#VALUE!</v>
      </c>
      <c r="H64" s="217">
        <v>0.40584138107854029</v>
      </c>
      <c r="I64" s="217">
        <v>0.59383813349286385</v>
      </c>
      <c r="J64" s="218">
        <v>3.204854285958465E-4</v>
      </c>
      <c r="K64" s="15"/>
    </row>
    <row r="65" spans="2:11" ht="14.45" customHeight="1">
      <c r="B65" s="151" t="s">
        <v>25</v>
      </c>
      <c r="C65" s="151"/>
      <c r="D65" s="151"/>
      <c r="E65" s="151"/>
      <c r="F65" s="166" t="e">
        <f>E15*C10</f>
        <v>#VALUE!</v>
      </c>
      <c r="G65" s="151" t="e">
        <f>C65+E65+F65</f>
        <v>#VALUE!</v>
      </c>
      <c r="H65" s="219">
        <v>0.88475041730589887</v>
      </c>
      <c r="I65" s="219">
        <v>5.1763245186342677E-2</v>
      </c>
      <c r="J65" s="220">
        <v>6.3486337507758464E-2</v>
      </c>
      <c r="K65" s="15"/>
    </row>
    <row r="66" spans="2:11" ht="14.45" customHeight="1">
      <c r="B66" s="169" t="s">
        <v>127</v>
      </c>
      <c r="C66" s="169"/>
      <c r="D66" s="169"/>
      <c r="E66" s="169"/>
      <c r="F66" s="170" t="e">
        <f>E16*C10</f>
        <v>#VALUE!</v>
      </c>
      <c r="G66" s="169" t="e">
        <f t="shared" si="0"/>
        <v>#VALUE!</v>
      </c>
      <c r="H66" s="221">
        <v>1</v>
      </c>
      <c r="I66" s="221">
        <v>0</v>
      </c>
      <c r="J66" s="222">
        <v>0</v>
      </c>
      <c r="K66" s="172"/>
    </row>
    <row r="67" spans="2:11" ht="14.45" customHeight="1">
      <c r="B67" s="215" t="s">
        <v>123</v>
      </c>
      <c r="C67" s="151"/>
      <c r="D67" s="151"/>
      <c r="E67" s="151"/>
      <c r="F67" s="166"/>
      <c r="G67" s="151">
        <f t="shared" si="0"/>
        <v>0</v>
      </c>
      <c r="H67" s="219">
        <v>0.92616545405551065</v>
      </c>
      <c r="I67" s="219">
        <v>7.3565076798706552E-2</v>
      </c>
      <c r="J67" s="220">
        <v>2.6946914578280785E-4</v>
      </c>
      <c r="K67" s="15"/>
    </row>
    <row r="68" spans="2:11" ht="14.45" customHeight="1">
      <c r="B68" s="216" t="s">
        <v>26</v>
      </c>
      <c r="C68" s="147"/>
      <c r="D68" s="147"/>
      <c r="E68" s="147"/>
      <c r="F68" s="149"/>
      <c r="G68" s="147">
        <f t="shared" si="0"/>
        <v>0</v>
      </c>
      <c r="H68" s="217">
        <v>9.8197015104067281E-2</v>
      </c>
      <c r="I68" s="217">
        <v>0.85842883279269977</v>
      </c>
      <c r="J68" s="218">
        <v>4.3374152103232949E-2</v>
      </c>
      <c r="K68" s="15"/>
    </row>
    <row r="69" spans="2:11">
      <c r="B69" s="151" t="s">
        <v>11</v>
      </c>
      <c r="C69" s="151"/>
      <c r="D69" s="151"/>
      <c r="E69" s="151"/>
      <c r="F69" s="166"/>
      <c r="G69" s="151" t="e">
        <f>SUM(G56:G68)</f>
        <v>#VALUE!</v>
      </c>
      <c r="H69" s="219"/>
      <c r="I69" s="219"/>
      <c r="J69" s="220"/>
      <c r="K69" s="15"/>
    </row>
    <row r="71" spans="2:11" s="140" customFormat="1" ht="30" customHeight="1">
      <c r="B71" s="138" t="s">
        <v>31</v>
      </c>
      <c r="C71" s="139"/>
      <c r="D71" s="139"/>
      <c r="E71" s="139"/>
      <c r="F71" s="139"/>
      <c r="G71" s="139"/>
      <c r="H71" s="139"/>
      <c r="I71" s="139"/>
      <c r="J71" s="139"/>
      <c r="K71" s="139"/>
    </row>
    <row r="72" spans="2:11" ht="15">
      <c r="B72" s="141"/>
      <c r="C72" s="15"/>
      <c r="D72" s="15"/>
      <c r="E72" s="15"/>
      <c r="F72" s="15"/>
      <c r="G72" s="15"/>
    </row>
    <row r="73" spans="2:11" ht="15">
      <c r="B73" s="245" t="str">
        <f>B28</f>
        <v>Jätejae</v>
      </c>
      <c r="C73" s="247" t="s">
        <v>82</v>
      </c>
      <c r="D73" s="248"/>
      <c r="E73" s="248"/>
      <c r="F73" s="249"/>
    </row>
    <row r="74" spans="2:11" ht="15">
      <c r="B74" s="246"/>
      <c r="C74" s="163" t="s">
        <v>16</v>
      </c>
      <c r="D74" s="163" t="s">
        <v>3</v>
      </c>
      <c r="E74" s="163" t="s">
        <v>4</v>
      </c>
      <c r="F74" s="164" t="s">
        <v>5</v>
      </c>
    </row>
    <row r="75" spans="2:11">
      <c r="B75" s="147" t="s">
        <v>28</v>
      </c>
      <c r="C75" s="147">
        <f>G56+C30+C31</f>
        <v>0</v>
      </c>
      <c r="D75" s="147">
        <f>D30+D31+G56*H56</f>
        <v>0</v>
      </c>
      <c r="E75" s="147">
        <f>E30+E31+G56*I56</f>
        <v>0</v>
      </c>
      <c r="F75" s="147">
        <f>F30+F31+G56*J56</f>
        <v>0</v>
      </c>
    </row>
    <row r="76" spans="2:11">
      <c r="B76" s="151" t="s">
        <v>18</v>
      </c>
      <c r="C76" s="151">
        <f>G57+C32+C33</f>
        <v>0</v>
      </c>
      <c r="D76" s="151">
        <f>D32+D33+G57*H57</f>
        <v>0</v>
      </c>
      <c r="E76" s="151">
        <f>E32+E33+G57*I57</f>
        <v>0</v>
      </c>
      <c r="F76" s="151">
        <f>F32+F33+G57*J57</f>
        <v>0</v>
      </c>
    </row>
    <row r="77" spans="2:11">
      <c r="B77" s="147" t="s">
        <v>19</v>
      </c>
      <c r="C77" s="147">
        <f>G58+C36</f>
        <v>0</v>
      </c>
      <c r="D77" s="147">
        <f>D36+G58*H58</f>
        <v>0</v>
      </c>
      <c r="E77" s="147">
        <f>E36+G58*I58</f>
        <v>0</v>
      </c>
      <c r="F77" s="147">
        <f>F36+G58*J58</f>
        <v>0</v>
      </c>
    </row>
    <row r="78" spans="2:11">
      <c r="B78" s="151" t="s">
        <v>20</v>
      </c>
      <c r="C78" s="151">
        <f t="shared" ref="C78:C86" si="1">C41+G59</f>
        <v>0</v>
      </c>
      <c r="D78" s="151">
        <f t="shared" ref="D78:D87" si="2">D41+G59*H59</f>
        <v>0</v>
      </c>
      <c r="E78" s="151">
        <f t="shared" ref="E78:E87" si="3">E41+G59*I59</f>
        <v>0</v>
      </c>
      <c r="F78" s="151">
        <f t="shared" ref="F78:F87" si="4">F41+G59*J59</f>
        <v>0</v>
      </c>
    </row>
    <row r="79" spans="2:11">
      <c r="B79" s="147" t="s">
        <v>21</v>
      </c>
      <c r="C79" s="147" t="e">
        <f t="shared" si="1"/>
        <v>#VALUE!</v>
      </c>
      <c r="D79" s="147" t="e">
        <f t="shared" si="2"/>
        <v>#VALUE!</v>
      </c>
      <c r="E79" s="147" t="e">
        <f t="shared" si="3"/>
        <v>#VALUE!</v>
      </c>
      <c r="F79" s="147" t="e">
        <f t="shared" si="4"/>
        <v>#VALUE!</v>
      </c>
    </row>
    <row r="80" spans="2:11">
      <c r="B80" s="151" t="s">
        <v>22</v>
      </c>
      <c r="C80" s="151" t="e">
        <f t="shared" si="1"/>
        <v>#VALUE!</v>
      </c>
      <c r="D80" s="151" t="e">
        <f>D43+G61*H61</f>
        <v>#VALUE!</v>
      </c>
      <c r="E80" s="151" t="e">
        <f t="shared" si="3"/>
        <v>#VALUE!</v>
      </c>
      <c r="F80" s="151" t="e">
        <f t="shared" si="4"/>
        <v>#VALUE!</v>
      </c>
    </row>
    <row r="81" spans="2:11">
      <c r="B81" s="147" t="s">
        <v>134</v>
      </c>
      <c r="C81" s="147" t="e">
        <f>G62</f>
        <v>#VALUE!</v>
      </c>
      <c r="D81" s="147" t="e">
        <f>G62*H62</f>
        <v>#VALUE!</v>
      </c>
      <c r="E81" s="147" t="e">
        <f>G62*I62</f>
        <v>#VALUE!</v>
      </c>
      <c r="F81" s="147" t="e">
        <f>G62*J62</f>
        <v>#VALUE!</v>
      </c>
    </row>
    <row r="82" spans="2:11">
      <c r="B82" s="151" t="s">
        <v>23</v>
      </c>
      <c r="C82" s="151">
        <f t="shared" si="1"/>
        <v>0</v>
      </c>
      <c r="D82" s="151">
        <f>D45+G63*H63</f>
        <v>0</v>
      </c>
      <c r="E82" s="151">
        <f t="shared" si="3"/>
        <v>0</v>
      </c>
      <c r="F82" s="151">
        <f t="shared" si="4"/>
        <v>0</v>
      </c>
    </row>
    <row r="83" spans="2:11">
      <c r="B83" s="147" t="s">
        <v>24</v>
      </c>
      <c r="C83" s="147" t="e">
        <f>C46+G64</f>
        <v>#VALUE!</v>
      </c>
      <c r="D83" s="147" t="e">
        <f>D46+G64*H64</f>
        <v>#VALUE!</v>
      </c>
      <c r="E83" s="147" t="e">
        <f t="shared" si="3"/>
        <v>#VALUE!</v>
      </c>
      <c r="F83" s="147" t="e">
        <f t="shared" si="4"/>
        <v>#VALUE!</v>
      </c>
    </row>
    <row r="84" spans="2:11">
      <c r="B84" s="151" t="s">
        <v>132</v>
      </c>
      <c r="C84" s="151" t="e">
        <f>G65</f>
        <v>#VALUE!</v>
      </c>
      <c r="D84" s="151" t="e">
        <f>G65*H65</f>
        <v>#VALUE!</v>
      </c>
      <c r="E84" s="151" t="e">
        <f>G65*I65</f>
        <v>#VALUE!</v>
      </c>
      <c r="F84" s="151" t="e">
        <f>G65*J65</f>
        <v>#VALUE!</v>
      </c>
    </row>
    <row r="85" spans="2:11">
      <c r="B85" s="169" t="s">
        <v>133</v>
      </c>
      <c r="C85" s="169" t="e">
        <f>G66</f>
        <v>#VALUE!</v>
      </c>
      <c r="D85" s="169" t="e">
        <f>G66*H66</f>
        <v>#VALUE!</v>
      </c>
      <c r="E85" s="169" t="e">
        <f>G66*I66</f>
        <v>#VALUE!</v>
      </c>
      <c r="F85" s="169" t="e">
        <f>G66*J66</f>
        <v>#VALUE!</v>
      </c>
    </row>
    <row r="86" spans="2:11">
      <c r="B86" s="151" t="s">
        <v>123</v>
      </c>
      <c r="C86" s="151">
        <f t="shared" si="1"/>
        <v>0</v>
      </c>
      <c r="D86" s="151">
        <f>D49+G67*H67</f>
        <v>0</v>
      </c>
      <c r="E86" s="151">
        <f t="shared" si="3"/>
        <v>0</v>
      </c>
      <c r="F86" s="151">
        <f t="shared" si="4"/>
        <v>0</v>
      </c>
    </row>
    <row r="87" spans="2:11">
      <c r="B87" s="147" t="s">
        <v>26</v>
      </c>
      <c r="C87" s="147">
        <f>C50+G68</f>
        <v>0</v>
      </c>
      <c r="D87" s="147">
        <f t="shared" si="2"/>
        <v>0</v>
      </c>
      <c r="E87" s="147">
        <f t="shared" si="3"/>
        <v>0</v>
      </c>
      <c r="F87" s="147">
        <f t="shared" si="4"/>
        <v>0</v>
      </c>
    </row>
    <row r="88" spans="2:11">
      <c r="B88" s="151" t="s">
        <v>11</v>
      </c>
      <c r="C88" s="151" t="e">
        <f>SUM(C75:C87)</f>
        <v>#VALUE!</v>
      </c>
      <c r="D88" s="151" t="e">
        <f>SUM(D75:D87)</f>
        <v>#VALUE!</v>
      </c>
      <c r="E88" s="151" t="e">
        <f>SUM(E75:E87)</f>
        <v>#VALUE!</v>
      </c>
      <c r="F88" s="151" t="e">
        <f>SUM(F75:F87)</f>
        <v>#VALUE!</v>
      </c>
      <c r="G88" s="173"/>
    </row>
    <row r="89" spans="2:11">
      <c r="B89" s="5" t="s">
        <v>141</v>
      </c>
    </row>
    <row r="91" spans="2:11" s="137" customFormat="1" ht="30" customHeight="1">
      <c r="B91" s="135" t="s">
        <v>111</v>
      </c>
      <c r="C91" s="136"/>
      <c r="D91" s="136"/>
      <c r="E91" s="136"/>
      <c r="F91" s="136"/>
      <c r="G91" s="136"/>
      <c r="H91" s="136"/>
      <c r="I91" s="136"/>
      <c r="J91" s="136"/>
      <c r="K91" s="136"/>
    </row>
    <row r="93" spans="2:11" ht="15">
      <c r="B93" s="245" t="str">
        <f>B28</f>
        <v>Jätejae</v>
      </c>
      <c r="C93" s="247" t="s">
        <v>112</v>
      </c>
      <c r="D93" s="248"/>
      <c r="E93" s="248"/>
      <c r="F93" s="249"/>
      <c r="H93" s="250" t="s">
        <v>89</v>
      </c>
      <c r="I93" s="248"/>
      <c r="J93" s="251"/>
    </row>
    <row r="94" spans="2:11" ht="15">
      <c r="B94" s="246"/>
      <c r="C94" s="163" t="s">
        <v>16</v>
      </c>
      <c r="D94" s="163" t="s">
        <v>3</v>
      </c>
      <c r="E94" s="163" t="s">
        <v>4</v>
      </c>
      <c r="F94" s="164" t="s">
        <v>5</v>
      </c>
      <c r="H94" s="163" t="s">
        <v>3</v>
      </c>
      <c r="I94" s="163" t="s">
        <v>4</v>
      </c>
      <c r="J94" s="163" t="s">
        <v>5</v>
      </c>
    </row>
    <row r="95" spans="2:11">
      <c r="B95" s="147" t="s">
        <v>28</v>
      </c>
      <c r="C95" s="147">
        <f>Petra!N27</f>
        <v>0</v>
      </c>
      <c r="D95" s="147">
        <f>C95*H95</f>
        <v>0</v>
      </c>
      <c r="E95" s="147">
        <f>C95*I95</f>
        <v>0</v>
      </c>
      <c r="F95" s="147">
        <f>C95*J95</f>
        <v>0</v>
      </c>
      <c r="G95" s="174"/>
      <c r="H95" s="217">
        <v>4.909230124060234E-3</v>
      </c>
      <c r="I95" s="217">
        <v>0.93263800952137876</v>
      </c>
      <c r="J95" s="218">
        <v>6.2452760354560981E-2</v>
      </c>
    </row>
    <row r="96" spans="2:11">
      <c r="B96" s="151" t="s">
        <v>18</v>
      </c>
      <c r="C96" s="151">
        <f>Petra!O27</f>
        <v>0</v>
      </c>
      <c r="D96" s="151">
        <f>C96*H96</f>
        <v>0</v>
      </c>
      <c r="E96" s="151">
        <f t="shared" ref="E96:E107" si="5">C96*I96</f>
        <v>0</v>
      </c>
      <c r="F96" s="151">
        <f t="shared" ref="F96:F107" si="6">C96*J96</f>
        <v>0</v>
      </c>
      <c r="G96" s="174"/>
      <c r="H96" s="219">
        <v>0.88514577856722965</v>
      </c>
      <c r="I96" s="219">
        <v>0.11052298076898608</v>
      </c>
      <c r="J96" s="220">
        <v>4.3312406637842629E-3</v>
      </c>
    </row>
    <row r="97" spans="2:11">
      <c r="B97" s="216" t="s">
        <v>19</v>
      </c>
      <c r="C97" s="147"/>
      <c r="D97" s="147"/>
      <c r="E97" s="147"/>
      <c r="F97" s="147"/>
      <c r="G97" s="174"/>
      <c r="H97" s="217">
        <v>1</v>
      </c>
      <c r="I97" s="217">
        <v>0</v>
      </c>
      <c r="J97" s="218">
        <v>0</v>
      </c>
    </row>
    <row r="98" spans="2:11">
      <c r="B98" s="151" t="s">
        <v>29</v>
      </c>
      <c r="C98" s="151">
        <f>Petra!P27</f>
        <v>0</v>
      </c>
      <c r="D98" s="151">
        <f>C98*H98</f>
        <v>0</v>
      </c>
      <c r="E98" s="151">
        <f>C98*I98</f>
        <v>0</v>
      </c>
      <c r="F98" s="151">
        <f>C98*J98</f>
        <v>0</v>
      </c>
      <c r="G98" s="174"/>
      <c r="H98" s="219">
        <v>0.92979238471194703</v>
      </c>
      <c r="I98" s="219">
        <v>7.0201628112582848E-2</v>
      </c>
      <c r="J98" s="220">
        <v>5.987175470142954E-6</v>
      </c>
    </row>
    <row r="99" spans="2:11">
      <c r="B99" s="147" t="s">
        <v>21</v>
      </c>
      <c r="C99" s="147" t="e">
        <f>Petra!Q27+0.25*D60</f>
        <v>#VALUE!</v>
      </c>
      <c r="D99" s="147" t="e">
        <f>Petra!Q27*H99+0.25*D60</f>
        <v>#VALUE!</v>
      </c>
      <c r="E99" s="147">
        <f>Petra!Q27*I99</f>
        <v>0</v>
      </c>
      <c r="F99" s="147">
        <f>Petra!Q27*J99</f>
        <v>0</v>
      </c>
      <c r="G99" s="174"/>
      <c r="H99" s="217">
        <v>0.99842036435202597</v>
      </c>
      <c r="I99" s="217">
        <v>0</v>
      </c>
      <c r="J99" s="218">
        <v>1.5796356479743116E-3</v>
      </c>
    </row>
    <row r="100" spans="2:11">
      <c r="B100" s="151" t="s">
        <v>22</v>
      </c>
      <c r="C100" s="151" t="e">
        <f>Petra!R27+0.01*D61</f>
        <v>#VALUE!</v>
      </c>
      <c r="D100" s="151" t="e">
        <f>Petra!R27*H100+0.01*D61</f>
        <v>#VALUE!</v>
      </c>
      <c r="E100" s="151">
        <f>Petra!R27*I100</f>
        <v>0</v>
      </c>
      <c r="F100" s="151">
        <f>Petra!R27*J100</f>
        <v>0</v>
      </c>
      <c r="G100" s="174"/>
      <c r="H100" s="219">
        <v>1</v>
      </c>
      <c r="I100" s="219">
        <v>0</v>
      </c>
      <c r="J100" s="220">
        <v>0</v>
      </c>
    </row>
    <row r="101" spans="2:11">
      <c r="B101" s="216" t="s">
        <v>30</v>
      </c>
      <c r="C101" s="147"/>
      <c r="D101" s="147"/>
      <c r="E101" s="147"/>
      <c r="F101" s="147"/>
      <c r="G101" s="174"/>
      <c r="H101" s="217">
        <v>0.92979238471194703</v>
      </c>
      <c r="I101" s="217">
        <v>7.0201628112582848E-2</v>
      </c>
      <c r="J101" s="218">
        <v>5.987175470142954E-6</v>
      </c>
    </row>
    <row r="102" spans="2:11">
      <c r="B102" s="151" t="s">
        <v>23</v>
      </c>
      <c r="C102" s="151">
        <f>Petra!S27</f>
        <v>0</v>
      </c>
      <c r="D102" s="151">
        <f t="shared" ref="D102:D107" si="7">C102*H102</f>
        <v>0</v>
      </c>
      <c r="E102" s="151">
        <f t="shared" si="5"/>
        <v>0</v>
      </c>
      <c r="F102" s="151">
        <f t="shared" si="6"/>
        <v>0</v>
      </c>
      <c r="G102" s="174"/>
      <c r="H102" s="219">
        <v>6.6742701730528806E-2</v>
      </c>
      <c r="I102" s="219">
        <v>0.93325729826947124</v>
      </c>
      <c r="J102" s="220">
        <v>0</v>
      </c>
    </row>
    <row r="103" spans="2:11">
      <c r="B103" s="147" t="s">
        <v>24</v>
      </c>
      <c r="C103" s="147" t="e">
        <f>Petra!T27+0.04*D64</f>
        <v>#VALUE!</v>
      </c>
      <c r="D103" s="147" t="e">
        <f>Petra!T27*H103+0.04*D64</f>
        <v>#VALUE!</v>
      </c>
      <c r="E103" s="147">
        <f>Petra!T27*I103</f>
        <v>0</v>
      </c>
      <c r="F103" s="147">
        <f>Petra!T27*J103</f>
        <v>0</v>
      </c>
      <c r="G103" s="174"/>
      <c r="H103" s="217">
        <v>0.40584138107854029</v>
      </c>
      <c r="I103" s="217">
        <v>0.59383813349286385</v>
      </c>
      <c r="J103" s="218">
        <v>3.204854285958465E-4</v>
      </c>
    </row>
    <row r="104" spans="2:11">
      <c r="B104" s="151" t="s">
        <v>25</v>
      </c>
      <c r="C104" s="151">
        <f>Petra!U27</f>
        <v>0</v>
      </c>
      <c r="D104" s="151">
        <f>C104*H104</f>
        <v>0</v>
      </c>
      <c r="E104" s="151">
        <f t="shared" si="5"/>
        <v>0</v>
      </c>
      <c r="F104" s="151">
        <f t="shared" si="6"/>
        <v>0</v>
      </c>
      <c r="G104" s="174"/>
      <c r="H104" s="219">
        <v>0.88475041730589887</v>
      </c>
      <c r="I104" s="219">
        <v>5.1763245186342677E-2</v>
      </c>
      <c r="J104" s="220">
        <v>6.3486337507758464E-2</v>
      </c>
    </row>
    <row r="105" spans="2:11">
      <c r="B105" s="169" t="s">
        <v>127</v>
      </c>
      <c r="C105" s="169">
        <f>Petra!V27</f>
        <v>0</v>
      </c>
      <c r="D105" s="169">
        <f>C105*H105</f>
        <v>0</v>
      </c>
      <c r="E105" s="169">
        <f>C105*I105</f>
        <v>0</v>
      </c>
      <c r="F105" s="169">
        <f t="shared" si="6"/>
        <v>0</v>
      </c>
      <c r="G105" s="174"/>
      <c r="H105" s="221">
        <v>1</v>
      </c>
      <c r="I105" s="221">
        <v>0</v>
      </c>
      <c r="J105" s="222">
        <v>0</v>
      </c>
    </row>
    <row r="106" spans="2:11">
      <c r="B106" s="215" t="s">
        <v>123</v>
      </c>
      <c r="C106" s="151"/>
      <c r="D106" s="151"/>
      <c r="E106" s="151"/>
      <c r="F106" s="151"/>
      <c r="G106" s="174"/>
      <c r="H106" s="219">
        <v>0.92616545405551065</v>
      </c>
      <c r="I106" s="219">
        <v>7.3565076798706552E-2</v>
      </c>
      <c r="J106" s="220">
        <v>2.6946914578280785E-4</v>
      </c>
    </row>
    <row r="107" spans="2:11">
      <c r="B107" s="147" t="s">
        <v>26</v>
      </c>
      <c r="C107" s="147">
        <f>Petra!W27</f>
        <v>0</v>
      </c>
      <c r="D107" s="147">
        <f t="shared" si="7"/>
        <v>0</v>
      </c>
      <c r="E107" s="147">
        <f t="shared" si="5"/>
        <v>0</v>
      </c>
      <c r="F107" s="147">
        <f t="shared" si="6"/>
        <v>0</v>
      </c>
      <c r="G107" s="174"/>
      <c r="H107" s="217">
        <v>9.8197015104067281E-2</v>
      </c>
      <c r="I107" s="217">
        <v>0.85842883279269977</v>
      </c>
      <c r="J107" s="218">
        <v>4.3374152103232949E-2</v>
      </c>
    </row>
    <row r="108" spans="2:11">
      <c r="B108" s="151" t="s">
        <v>11</v>
      </c>
      <c r="C108" s="151" t="e">
        <f>SUM(C95:C107)</f>
        <v>#VALUE!</v>
      </c>
      <c r="D108" s="151" t="e">
        <f t="shared" ref="D108:F108" si="8">SUM(D95:D107)</f>
        <v>#VALUE!</v>
      </c>
      <c r="E108" s="151">
        <f t="shared" si="8"/>
        <v>0</v>
      </c>
      <c r="F108" s="151">
        <f t="shared" si="8"/>
        <v>0</v>
      </c>
      <c r="G108" s="173"/>
      <c r="H108" s="219"/>
      <c r="I108" s="219"/>
      <c r="J108" s="220"/>
    </row>
    <row r="111" spans="2:11" s="137" customFormat="1" ht="30" customHeight="1">
      <c r="B111" s="135" t="s">
        <v>32</v>
      </c>
      <c r="C111" s="136"/>
      <c r="D111" s="136"/>
      <c r="E111" s="136"/>
      <c r="F111" s="136"/>
      <c r="G111" s="136"/>
      <c r="H111" s="136"/>
      <c r="I111" s="136"/>
      <c r="J111" s="136"/>
      <c r="K111" s="136"/>
    </row>
    <row r="113" spans="2:6" ht="15">
      <c r="B113" s="245" t="str">
        <f>B28</f>
        <v>Jätejae</v>
      </c>
      <c r="C113" s="247" t="s">
        <v>81</v>
      </c>
      <c r="D113" s="248"/>
      <c r="E113" s="248"/>
      <c r="F113" s="249"/>
    </row>
    <row r="114" spans="2:6" ht="15">
      <c r="B114" s="246"/>
      <c r="C114" s="163" t="s">
        <v>16</v>
      </c>
      <c r="D114" s="163" t="s">
        <v>3</v>
      </c>
      <c r="E114" s="163" t="s">
        <v>4</v>
      </c>
      <c r="F114" s="164" t="s">
        <v>5</v>
      </c>
    </row>
    <row r="115" spans="2:6">
      <c r="B115" s="147" t="s">
        <v>28</v>
      </c>
      <c r="C115" s="147">
        <f>C75+C95</f>
        <v>0</v>
      </c>
      <c r="D115" s="147">
        <f t="shared" ref="C115:F117" si="9">D75+D95</f>
        <v>0</v>
      </c>
      <c r="E115" s="147">
        <f t="shared" si="9"/>
        <v>0</v>
      </c>
      <c r="F115" s="147">
        <f t="shared" si="9"/>
        <v>0</v>
      </c>
    </row>
    <row r="116" spans="2:6">
      <c r="B116" s="151" t="s">
        <v>18</v>
      </c>
      <c r="C116" s="151">
        <f t="shared" si="9"/>
        <v>0</v>
      </c>
      <c r="D116" s="151">
        <f t="shared" si="9"/>
        <v>0</v>
      </c>
      <c r="E116" s="151">
        <f t="shared" si="9"/>
        <v>0</v>
      </c>
      <c r="F116" s="151">
        <f t="shared" si="9"/>
        <v>0</v>
      </c>
    </row>
    <row r="117" spans="2:6">
      <c r="B117" s="147" t="s">
        <v>19</v>
      </c>
      <c r="C117" s="147">
        <f t="shared" si="9"/>
        <v>0</v>
      </c>
      <c r="D117" s="147">
        <f t="shared" si="9"/>
        <v>0</v>
      </c>
      <c r="E117" s="147">
        <f t="shared" si="9"/>
        <v>0</v>
      </c>
      <c r="F117" s="147">
        <f t="shared" si="9"/>
        <v>0</v>
      </c>
    </row>
    <row r="118" spans="2:6">
      <c r="B118" s="151" t="s">
        <v>29</v>
      </c>
      <c r="C118" s="151" t="e">
        <f>C78+C81+C98+C101</f>
        <v>#VALUE!</v>
      </c>
      <c r="D118" s="151" t="e">
        <f>D78+D98+D81+D101</f>
        <v>#VALUE!</v>
      </c>
      <c r="E118" s="151" t="e">
        <f>E78+E98+E81+E101</f>
        <v>#VALUE!</v>
      </c>
      <c r="F118" s="151" t="e">
        <f>F78+F98+F81+F101</f>
        <v>#VALUE!</v>
      </c>
    </row>
    <row r="119" spans="2:6">
      <c r="B119" s="147" t="s">
        <v>21</v>
      </c>
      <c r="C119" s="147" t="e">
        <f t="shared" ref="C119:F120" si="10">C79+C99</f>
        <v>#VALUE!</v>
      </c>
      <c r="D119" s="147" t="e">
        <f t="shared" si="10"/>
        <v>#VALUE!</v>
      </c>
      <c r="E119" s="147" t="e">
        <f t="shared" si="10"/>
        <v>#VALUE!</v>
      </c>
      <c r="F119" s="147" t="e">
        <f t="shared" si="10"/>
        <v>#VALUE!</v>
      </c>
    </row>
    <row r="120" spans="2:6">
      <c r="B120" s="151" t="s">
        <v>22</v>
      </c>
      <c r="C120" s="151" t="e">
        <f t="shared" si="10"/>
        <v>#VALUE!</v>
      </c>
      <c r="D120" s="151" t="e">
        <f t="shared" si="10"/>
        <v>#VALUE!</v>
      </c>
      <c r="E120" s="151" t="e">
        <f t="shared" si="10"/>
        <v>#VALUE!</v>
      </c>
      <c r="F120" s="151" t="e">
        <f t="shared" si="10"/>
        <v>#VALUE!</v>
      </c>
    </row>
    <row r="121" spans="2:6">
      <c r="B121" s="147" t="s">
        <v>23</v>
      </c>
      <c r="C121" s="147">
        <f t="shared" ref="C121:F126" si="11">C82+C102</f>
        <v>0</v>
      </c>
      <c r="D121" s="147">
        <f t="shared" si="11"/>
        <v>0</v>
      </c>
      <c r="E121" s="147">
        <f t="shared" si="11"/>
        <v>0</v>
      </c>
      <c r="F121" s="147">
        <f t="shared" si="11"/>
        <v>0</v>
      </c>
    </row>
    <row r="122" spans="2:6">
      <c r="B122" s="151" t="s">
        <v>24</v>
      </c>
      <c r="C122" s="151" t="e">
        <f t="shared" si="11"/>
        <v>#VALUE!</v>
      </c>
      <c r="D122" s="151" t="e">
        <f t="shared" si="11"/>
        <v>#VALUE!</v>
      </c>
      <c r="E122" s="151" t="e">
        <f t="shared" si="11"/>
        <v>#VALUE!</v>
      </c>
      <c r="F122" s="151" t="e">
        <f t="shared" si="11"/>
        <v>#VALUE!</v>
      </c>
    </row>
    <row r="123" spans="2:6">
      <c r="B123" s="147" t="s">
        <v>25</v>
      </c>
      <c r="C123" s="147" t="e">
        <f>C84+C104</f>
        <v>#VALUE!</v>
      </c>
      <c r="D123" s="147" t="e">
        <f>D84+D104</f>
        <v>#VALUE!</v>
      </c>
      <c r="E123" s="147" t="e">
        <f>E84+E104</f>
        <v>#VALUE!</v>
      </c>
      <c r="F123" s="147" t="e">
        <f>F84+F104</f>
        <v>#VALUE!</v>
      </c>
    </row>
    <row r="124" spans="2:6">
      <c r="B124" s="151" t="s">
        <v>127</v>
      </c>
      <c r="C124" s="151" t="e">
        <f>C85+C105</f>
        <v>#VALUE!</v>
      </c>
      <c r="D124" s="151" t="e">
        <f t="shared" si="11"/>
        <v>#VALUE!</v>
      </c>
      <c r="E124" s="151" t="e">
        <f>E85+E105</f>
        <v>#VALUE!</v>
      </c>
      <c r="F124" s="151" t="e">
        <f t="shared" si="11"/>
        <v>#VALUE!</v>
      </c>
    </row>
    <row r="125" spans="2:6">
      <c r="B125" s="169" t="s">
        <v>123</v>
      </c>
      <c r="C125" s="169">
        <f t="shared" si="11"/>
        <v>0</v>
      </c>
      <c r="D125" s="169">
        <f t="shared" si="11"/>
        <v>0</v>
      </c>
      <c r="E125" s="169">
        <f t="shared" si="11"/>
        <v>0</v>
      </c>
      <c r="F125" s="169">
        <f t="shared" si="11"/>
        <v>0</v>
      </c>
    </row>
    <row r="126" spans="2:6">
      <c r="B126" s="151" t="s">
        <v>26</v>
      </c>
      <c r="C126" s="151">
        <f t="shared" si="11"/>
        <v>0</v>
      </c>
      <c r="D126" s="151">
        <f t="shared" si="11"/>
        <v>0</v>
      </c>
      <c r="E126" s="151">
        <f t="shared" si="11"/>
        <v>0</v>
      </c>
      <c r="F126" s="151">
        <f t="shared" si="11"/>
        <v>0</v>
      </c>
    </row>
    <row r="127" spans="2:6">
      <c r="B127" s="147" t="s">
        <v>11</v>
      </c>
      <c r="C127" s="147" t="e">
        <f>SUM(C115:C126)</f>
        <v>#VALUE!</v>
      </c>
      <c r="D127" s="147" t="e">
        <f t="shared" ref="D127:F127" si="12">SUM(D115:D126)</f>
        <v>#VALUE!</v>
      </c>
      <c r="E127" s="147" t="e">
        <f t="shared" si="12"/>
        <v>#VALUE!</v>
      </c>
      <c r="F127" s="147" t="e">
        <f t="shared" si="12"/>
        <v>#VALUE!</v>
      </c>
    </row>
    <row r="128" spans="2:6">
      <c r="C128" s="173"/>
    </row>
  </sheetData>
  <mergeCells count="17">
    <mergeCell ref="B39:B40"/>
    <mergeCell ref="C39:F39"/>
    <mergeCell ref="B18:B20"/>
    <mergeCell ref="D18:D20"/>
    <mergeCell ref="E18:F20"/>
    <mergeCell ref="B28:B29"/>
    <mergeCell ref="C28:F28"/>
    <mergeCell ref="B113:B114"/>
    <mergeCell ref="C113:F113"/>
    <mergeCell ref="B54:B55"/>
    <mergeCell ref="H54:J54"/>
    <mergeCell ref="B73:B74"/>
    <mergeCell ref="C73:F73"/>
    <mergeCell ref="B93:B94"/>
    <mergeCell ref="C93:F93"/>
    <mergeCell ref="H93:J93"/>
    <mergeCell ref="C54:F54"/>
  </mergeCells>
  <hyperlinks>
    <hyperlink ref="G15" r:id="rId1"/>
    <hyperlink ref="G14" r:id="rId2"/>
    <hyperlink ref="G16" r:id="rId3"/>
  </hyperlinks>
  <pageMargins left="0.7" right="0.7" top="0.75" bottom="0.75" header="0.3" footer="0.3"/>
  <pageSetup paperSize="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9457" r:id="rId7" name="Option Button 1">
              <controlPr locked="0" defaultSize="0" autoFill="0" autoLine="0" autoPict="0">
                <anchor moveWithCells="1">
                  <from>
                    <xdr:col>2</xdr:col>
                    <xdr:colOff>19050</xdr:colOff>
                    <xdr:row>17</xdr:row>
                    <xdr:rowOff>38100</xdr:rowOff>
                  </from>
                  <to>
                    <xdr:col>2</xdr:col>
                    <xdr:colOff>1066800</xdr:colOff>
                    <xdr:row>18</xdr:row>
                    <xdr:rowOff>66675</xdr:rowOff>
                  </to>
                </anchor>
              </controlPr>
            </control>
          </mc:Choice>
        </mc:AlternateContent>
        <mc:AlternateContent xmlns:mc="http://schemas.openxmlformats.org/markup-compatibility/2006">
          <mc:Choice Requires="x14">
            <control shapeId="19458" r:id="rId8" name="Option Button 2">
              <controlPr locked="0" defaultSize="0" autoFill="0" autoLine="0" autoPict="0">
                <anchor moveWithCells="1">
                  <from>
                    <xdr:col>2</xdr:col>
                    <xdr:colOff>9525</xdr:colOff>
                    <xdr:row>18</xdr:row>
                    <xdr:rowOff>114300</xdr:rowOff>
                  </from>
                  <to>
                    <xdr:col>2</xdr:col>
                    <xdr:colOff>1038225</xdr:colOff>
                    <xdr:row>19</xdr:row>
                    <xdr:rowOff>142875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3:K128"/>
  <sheetViews>
    <sheetView zoomScale="90" zoomScaleNormal="90" workbookViewId="0">
      <selection activeCell="C5" sqref="C5"/>
    </sheetView>
  </sheetViews>
  <sheetFormatPr defaultColWidth="9.140625" defaultRowHeight="14.25"/>
  <cols>
    <col min="1" max="1" width="4.28515625" style="5" customWidth="1"/>
    <col min="2" max="2" width="43.140625" style="5" customWidth="1"/>
    <col min="3" max="3" width="20.7109375" style="5" customWidth="1"/>
    <col min="4" max="4" width="30.7109375" style="5" customWidth="1"/>
    <col min="5" max="5" width="30.42578125" style="5" customWidth="1"/>
    <col min="6" max="6" width="28.42578125" style="5" bestFit="1" customWidth="1"/>
    <col min="7" max="7" width="12.85546875" style="5" customWidth="1"/>
    <col min="8" max="8" width="28.5703125" style="5" bestFit="1" customWidth="1"/>
    <col min="9" max="9" width="24.85546875" style="5" bestFit="1" customWidth="1"/>
    <col min="10" max="10" width="12.85546875" style="5" bestFit="1" customWidth="1"/>
    <col min="11" max="11" width="10.28515625" style="5" customWidth="1"/>
    <col min="12" max="12" width="34" style="5" bestFit="1" customWidth="1"/>
    <col min="13" max="13" width="8.28515625" style="5" bestFit="1" customWidth="1"/>
    <col min="14" max="16384" width="9.140625" style="5"/>
  </cols>
  <sheetData>
    <row r="3" spans="2:8" ht="20.25">
      <c r="B3" s="4" t="s">
        <v>243</v>
      </c>
      <c r="C3" s="99"/>
    </row>
    <row r="4" spans="2:8" ht="15">
      <c r="B4" s="100"/>
      <c r="C4" s="101"/>
      <c r="D4" s="9"/>
    </row>
    <row r="5" spans="2:8" ht="15.75" customHeight="1"/>
    <row r="6" spans="2:8">
      <c r="D6" s="102"/>
    </row>
    <row r="7" spans="2:8" ht="15">
      <c r="B7" s="103" t="s">
        <v>6</v>
      </c>
      <c r="C7" s="21"/>
    </row>
    <row r="8" spans="2:8">
      <c r="B8" s="104" t="s">
        <v>7</v>
      </c>
      <c r="C8" s="105"/>
    </row>
    <row r="9" spans="2:8">
      <c r="B9" s="104" t="s">
        <v>8</v>
      </c>
      <c r="C9" s="105"/>
      <c r="E9" s="15"/>
    </row>
    <row r="10" spans="2:8">
      <c r="B10" s="104" t="s">
        <v>109</v>
      </c>
      <c r="C10" s="106" t="str">
        <f>IFERROR(C9/C8, "-")</f>
        <v>-</v>
      </c>
      <c r="E10" s="15"/>
    </row>
    <row r="11" spans="2:8">
      <c r="C11" s="107"/>
      <c r="E11" s="15"/>
    </row>
    <row r="12" spans="2:8">
      <c r="C12" s="108"/>
      <c r="D12" s="21"/>
      <c r="E12" s="21"/>
      <c r="F12" s="21"/>
    </row>
    <row r="13" spans="2:8" ht="30" customHeight="1">
      <c r="B13" s="109" t="s">
        <v>140</v>
      </c>
      <c r="C13" s="110"/>
      <c r="D13" s="111" t="s">
        <v>9</v>
      </c>
      <c r="E13" s="111" t="s">
        <v>10</v>
      </c>
      <c r="F13" s="112" t="s">
        <v>104</v>
      </c>
      <c r="G13" s="113"/>
      <c r="H13" s="114"/>
    </row>
    <row r="14" spans="2:8">
      <c r="B14" s="16"/>
      <c r="C14" s="115" t="s">
        <v>128</v>
      </c>
      <c r="D14" s="116" t="s">
        <v>122</v>
      </c>
      <c r="E14" s="117"/>
      <c r="F14" s="118"/>
      <c r="G14" s="119" t="s">
        <v>87</v>
      </c>
      <c r="H14" s="120"/>
    </row>
    <row r="15" spans="2:8">
      <c r="B15" s="16"/>
      <c r="C15" s="121" t="s">
        <v>92</v>
      </c>
      <c r="D15" s="122" t="s">
        <v>12</v>
      </c>
      <c r="E15" s="117"/>
      <c r="F15" s="118"/>
      <c r="G15" s="123" t="s">
        <v>87</v>
      </c>
      <c r="H15" s="120"/>
    </row>
    <row r="16" spans="2:8">
      <c r="B16" s="16"/>
      <c r="C16" s="124" t="s">
        <v>130</v>
      </c>
      <c r="D16" s="125" t="s">
        <v>129</v>
      </c>
      <c r="E16" s="126"/>
      <c r="F16" s="127"/>
      <c r="G16" s="123" t="s">
        <v>87</v>
      </c>
      <c r="H16" s="120"/>
    </row>
    <row r="17" spans="2:11">
      <c r="C17" s="128"/>
      <c r="D17" s="128"/>
      <c r="E17" s="26"/>
      <c r="F17" s="26"/>
      <c r="G17" s="129"/>
      <c r="H17" s="120"/>
    </row>
    <row r="18" spans="2:11" ht="15" customHeight="1">
      <c r="B18" s="252" t="s">
        <v>107</v>
      </c>
      <c r="C18" s="130"/>
      <c r="D18" s="253" t="s">
        <v>105</v>
      </c>
      <c r="E18" s="255"/>
      <c r="F18" s="256"/>
      <c r="G18" s="131"/>
      <c r="H18" s="120"/>
    </row>
    <row r="19" spans="2:11">
      <c r="B19" s="252"/>
      <c r="C19" s="132"/>
      <c r="D19" s="253"/>
      <c r="E19" s="257"/>
      <c r="F19" s="258"/>
      <c r="G19" s="131"/>
      <c r="H19" s="120"/>
    </row>
    <row r="20" spans="2:11">
      <c r="B20" s="252"/>
      <c r="C20" s="133"/>
      <c r="D20" s="254"/>
      <c r="E20" s="259"/>
      <c r="F20" s="260"/>
      <c r="G20" s="131"/>
      <c r="H20" s="120"/>
    </row>
    <row r="21" spans="2:11" hidden="1">
      <c r="B21" s="16"/>
      <c r="C21" s="134">
        <v>2</v>
      </c>
      <c r="G21" s="131"/>
      <c r="H21" s="120"/>
    </row>
    <row r="22" spans="2:11">
      <c r="C22" s="113"/>
    </row>
    <row r="24" spans="2:11" s="137" customFormat="1" ht="30" customHeight="1">
      <c r="B24" s="135" t="s">
        <v>13</v>
      </c>
      <c r="C24" s="136"/>
      <c r="D24" s="136"/>
      <c r="E24" s="136"/>
      <c r="F24" s="136"/>
      <c r="G24" s="136"/>
      <c r="H24" s="136"/>
      <c r="I24" s="136"/>
      <c r="J24" s="136"/>
      <c r="K24" s="136"/>
    </row>
    <row r="25" spans="2:11" s="140" customFormat="1" ht="30" customHeight="1">
      <c r="B25" s="138" t="s">
        <v>14</v>
      </c>
      <c r="C25" s="139"/>
      <c r="D25" s="139"/>
      <c r="E25" s="139"/>
      <c r="F25" s="139"/>
      <c r="G25" s="139"/>
      <c r="H25" s="139"/>
      <c r="I25" s="139"/>
      <c r="J25" s="139"/>
      <c r="K25" s="139"/>
    </row>
    <row r="26" spans="2:11" ht="15">
      <c r="B26" s="141"/>
      <c r="C26" s="15"/>
      <c r="D26" s="15"/>
      <c r="E26" s="15"/>
      <c r="F26" s="15"/>
      <c r="G26" s="15"/>
      <c r="H26" s="15"/>
      <c r="I26" s="15"/>
      <c r="J26" s="15"/>
      <c r="K26" s="15"/>
    </row>
    <row r="27" spans="2:11" ht="15">
      <c r="B27" s="103" t="s">
        <v>15</v>
      </c>
      <c r="C27" s="15"/>
      <c r="D27" s="15"/>
      <c r="E27" s="15"/>
      <c r="F27" s="15"/>
      <c r="G27" s="15"/>
      <c r="H27" s="142"/>
      <c r="I27" s="142"/>
      <c r="J27" s="142"/>
    </row>
    <row r="28" spans="2:11" ht="20.100000000000001" customHeight="1">
      <c r="B28" s="245" t="s">
        <v>80</v>
      </c>
      <c r="C28" s="247" t="s">
        <v>84</v>
      </c>
      <c r="D28" s="248"/>
      <c r="E28" s="248"/>
      <c r="F28" s="249"/>
      <c r="H28" s="141"/>
      <c r="I28" s="143"/>
      <c r="J28" s="143"/>
      <c r="K28" s="15"/>
    </row>
    <row r="29" spans="2:11" ht="20.100000000000001" customHeight="1">
      <c r="B29" s="246"/>
      <c r="C29" s="144" t="s">
        <v>16</v>
      </c>
      <c r="D29" s="144" t="s">
        <v>3</v>
      </c>
      <c r="E29" s="144" t="s">
        <v>4</v>
      </c>
      <c r="F29" s="145" t="s">
        <v>5</v>
      </c>
      <c r="G29" s="146"/>
      <c r="H29" s="141"/>
      <c r="J29" s="141"/>
      <c r="K29" s="141"/>
    </row>
    <row r="30" spans="2:11">
      <c r="B30" s="69" t="s">
        <v>17</v>
      </c>
      <c r="C30" s="147"/>
      <c r="D30" s="148"/>
      <c r="E30" s="147"/>
      <c r="F30" s="149"/>
      <c r="G30" s="15"/>
      <c r="H30" s="150"/>
      <c r="I30" s="15"/>
      <c r="J30" s="15"/>
      <c r="K30" s="15"/>
    </row>
    <row r="31" spans="2:11" ht="15">
      <c r="B31" s="57" t="s">
        <v>102</v>
      </c>
      <c r="C31" s="151"/>
      <c r="D31" s="151"/>
      <c r="E31" s="151"/>
      <c r="F31" s="151"/>
      <c r="G31" s="15"/>
      <c r="H31" s="150"/>
      <c r="I31" s="141"/>
      <c r="J31" s="15"/>
      <c r="K31" s="15"/>
    </row>
    <row r="32" spans="2:11">
      <c r="B32" s="69" t="s">
        <v>56</v>
      </c>
      <c r="C32" s="147"/>
      <c r="D32" s="147"/>
      <c r="E32" s="147"/>
      <c r="F32" s="147"/>
      <c r="G32" s="15"/>
      <c r="H32" s="15"/>
      <c r="I32" s="15"/>
      <c r="J32" s="15"/>
      <c r="K32" s="15"/>
    </row>
    <row r="33" spans="1:11" ht="15" customHeight="1">
      <c r="B33" s="57" t="s">
        <v>103</v>
      </c>
      <c r="C33" s="151"/>
      <c r="D33" s="151"/>
      <c r="E33" s="151"/>
      <c r="F33" s="151"/>
      <c r="G33" s="15"/>
      <c r="H33" s="15"/>
      <c r="I33" s="15"/>
      <c r="J33" s="15"/>
      <c r="K33" s="15"/>
    </row>
    <row r="34" spans="1:11" ht="28.5">
      <c r="B34" s="152" t="s">
        <v>146</v>
      </c>
      <c r="C34" s="153"/>
      <c r="D34" s="153">
        <f>C34</f>
        <v>0</v>
      </c>
      <c r="E34" s="153">
        <v>0</v>
      </c>
      <c r="F34" s="153">
        <v>0</v>
      </c>
      <c r="G34" s="15"/>
      <c r="H34" s="15"/>
      <c r="I34" s="15"/>
      <c r="J34" s="15"/>
      <c r="K34" s="15"/>
    </row>
    <row r="35" spans="1:11" ht="29.25" customHeight="1">
      <c r="B35" s="152" t="s">
        <v>145</v>
      </c>
      <c r="C35" s="154"/>
      <c r="D35" s="154"/>
      <c r="E35" s="154"/>
      <c r="F35" s="154"/>
      <c r="G35" s="15"/>
      <c r="H35" s="15"/>
      <c r="I35" s="15"/>
      <c r="J35" s="15"/>
      <c r="K35" s="15"/>
    </row>
    <row r="36" spans="1:11" ht="29.25" hidden="1" customHeight="1">
      <c r="A36" s="155"/>
      <c r="B36" s="156" t="s">
        <v>106</v>
      </c>
      <c r="C36" s="157">
        <f>IF($C$21 = 1, C35,C34)</f>
        <v>0</v>
      </c>
      <c r="D36" s="157">
        <f>IF($C$21 = 1, D35,D34)</f>
        <v>0</v>
      </c>
      <c r="E36" s="157">
        <f>IF($C$21 = 1, E35,E34)</f>
        <v>0</v>
      </c>
      <c r="F36" s="158">
        <f>IF($C$21 =1, F35,F34)</f>
        <v>0</v>
      </c>
      <c r="G36" s="159"/>
      <c r="H36" s="159"/>
      <c r="I36" s="15"/>
      <c r="J36" s="15"/>
      <c r="K36" s="15"/>
    </row>
    <row r="37" spans="1:11" ht="15">
      <c r="H37" s="160"/>
      <c r="I37" s="160"/>
      <c r="J37" s="160"/>
      <c r="K37" s="15"/>
    </row>
    <row r="38" spans="1:11" ht="15">
      <c r="B38" s="161" t="s">
        <v>79</v>
      </c>
      <c r="C38" s="21"/>
      <c r="D38" s="21"/>
      <c r="E38" s="21"/>
      <c r="F38" s="21"/>
      <c r="H38" s="162"/>
      <c r="I38" s="162"/>
      <c r="J38" s="162"/>
      <c r="K38" s="15"/>
    </row>
    <row r="39" spans="1:11" ht="20.100000000000001" customHeight="1">
      <c r="A39" s="16"/>
      <c r="B39" s="245" t="str">
        <f>B28</f>
        <v>Jätejae</v>
      </c>
      <c r="C39" s="247" t="s">
        <v>83</v>
      </c>
      <c r="D39" s="248"/>
      <c r="E39" s="248"/>
      <c r="F39" s="249"/>
      <c r="G39" s="146"/>
      <c r="H39" s="141"/>
      <c r="I39" s="143"/>
      <c r="J39" s="143"/>
      <c r="K39" s="15"/>
    </row>
    <row r="40" spans="1:11" ht="20.100000000000001" customHeight="1">
      <c r="A40" s="16"/>
      <c r="B40" s="246"/>
      <c r="C40" s="163" t="str">
        <f>C29</f>
        <v>Kokonaismäärä</v>
      </c>
      <c r="D40" s="163" t="str">
        <f>D29</f>
        <v>Hyödyntäminen materiaalina</v>
      </c>
      <c r="E40" s="163" t="str">
        <f>E29</f>
        <v>Hyödyntäminen energiana</v>
      </c>
      <c r="F40" s="164" t="str">
        <f>F29</f>
        <v>Loppusijoitus</v>
      </c>
      <c r="G40" s="146"/>
      <c r="I40" s="141"/>
      <c r="J40" s="141"/>
      <c r="K40" s="141"/>
    </row>
    <row r="41" spans="1:11">
      <c r="A41" s="16"/>
      <c r="B41" s="128" t="s">
        <v>20</v>
      </c>
      <c r="C41" s="147"/>
      <c r="D41" s="147"/>
      <c r="E41" s="147"/>
      <c r="F41" s="149"/>
      <c r="G41" s="15"/>
      <c r="H41" s="150"/>
      <c r="I41" s="15"/>
      <c r="J41" s="15"/>
      <c r="K41" s="15"/>
    </row>
    <row r="42" spans="1:11">
      <c r="A42" s="16"/>
      <c r="B42" s="165" t="s">
        <v>21</v>
      </c>
      <c r="C42" s="151"/>
      <c r="D42" s="151"/>
      <c r="E42" s="151"/>
      <c r="F42" s="166"/>
      <c r="G42" s="15"/>
      <c r="H42" s="15"/>
      <c r="I42" s="15"/>
      <c r="J42" s="15"/>
      <c r="K42" s="15"/>
    </row>
    <row r="43" spans="1:11" ht="15">
      <c r="A43" s="16"/>
      <c r="B43" s="128" t="s">
        <v>22</v>
      </c>
      <c r="C43" s="147"/>
      <c r="D43" s="147"/>
      <c r="E43" s="147"/>
      <c r="F43" s="149"/>
      <c r="G43" s="15"/>
      <c r="H43" s="141"/>
      <c r="I43" s="15"/>
      <c r="J43" s="15"/>
      <c r="K43" s="15"/>
    </row>
    <row r="44" spans="1:11">
      <c r="A44" s="16"/>
      <c r="B44" s="167" t="s">
        <v>30</v>
      </c>
      <c r="C44" s="151"/>
      <c r="D44" s="151"/>
      <c r="E44" s="151"/>
      <c r="F44" s="166"/>
      <c r="G44" s="15"/>
      <c r="H44" s="15"/>
      <c r="I44" s="15"/>
      <c r="J44" s="15"/>
      <c r="K44" s="15"/>
    </row>
    <row r="45" spans="1:11">
      <c r="A45" s="16"/>
      <c r="B45" s="128" t="s">
        <v>131</v>
      </c>
      <c r="C45" s="147"/>
      <c r="D45" s="147"/>
      <c r="E45" s="147"/>
      <c r="F45" s="149"/>
      <c r="G45" s="15"/>
    </row>
    <row r="46" spans="1:11">
      <c r="A46" s="16"/>
      <c r="B46" s="165" t="s">
        <v>24</v>
      </c>
      <c r="C46" s="151"/>
      <c r="D46" s="151"/>
      <c r="E46" s="151"/>
      <c r="F46" s="166"/>
      <c r="G46" s="15"/>
    </row>
    <row r="47" spans="1:11" ht="15" customHeight="1">
      <c r="A47" s="16"/>
      <c r="B47" s="168" t="s">
        <v>25</v>
      </c>
      <c r="C47" s="169"/>
      <c r="D47" s="169"/>
      <c r="E47" s="169"/>
      <c r="F47" s="170"/>
      <c r="G47" s="15"/>
      <c r="H47" s="175" t="s">
        <v>138</v>
      </c>
    </row>
    <row r="48" spans="1:11" ht="15" customHeight="1">
      <c r="A48" s="16"/>
      <c r="B48" s="167" t="s">
        <v>127</v>
      </c>
      <c r="C48" s="151"/>
      <c r="D48" s="151"/>
      <c r="E48" s="151"/>
      <c r="F48" s="166"/>
      <c r="G48" s="15"/>
      <c r="H48" s="176" t="s">
        <v>135</v>
      </c>
    </row>
    <row r="49" spans="1:11" ht="15" customHeight="1">
      <c r="A49" s="16"/>
      <c r="B49" s="128" t="s">
        <v>123</v>
      </c>
      <c r="C49" s="147"/>
      <c r="D49" s="147"/>
      <c r="E49" s="147"/>
      <c r="F49" s="149"/>
      <c r="G49" s="15"/>
      <c r="H49" s="176" t="s">
        <v>136</v>
      </c>
    </row>
    <row r="50" spans="1:11" ht="28.5">
      <c r="A50" s="16"/>
      <c r="B50" s="171" t="s">
        <v>137</v>
      </c>
      <c r="C50" s="151"/>
      <c r="D50" s="151"/>
      <c r="E50" s="151"/>
      <c r="F50" s="166"/>
      <c r="G50" s="15"/>
      <c r="H50" s="177"/>
    </row>
    <row r="52" spans="1:11" s="140" customFormat="1" ht="30" customHeight="1">
      <c r="B52" s="138" t="s">
        <v>27</v>
      </c>
      <c r="C52" s="139"/>
      <c r="D52" s="139"/>
      <c r="E52" s="139"/>
      <c r="F52" s="139"/>
      <c r="G52" s="139"/>
      <c r="H52" s="139"/>
      <c r="I52" s="139"/>
      <c r="J52" s="139"/>
      <c r="K52" s="139"/>
    </row>
    <row r="53" spans="1:11" ht="15">
      <c r="B53" s="141"/>
      <c r="C53" s="15"/>
      <c r="D53" s="15"/>
      <c r="E53" s="15"/>
      <c r="F53" s="15"/>
      <c r="G53" s="15"/>
    </row>
    <row r="54" spans="1:11" ht="15" customHeight="1">
      <c r="B54" s="245" t="str">
        <f>B28</f>
        <v>Jätejae</v>
      </c>
      <c r="C54" s="247" t="s">
        <v>88</v>
      </c>
      <c r="D54" s="248"/>
      <c r="E54" s="248"/>
      <c r="F54" s="249"/>
      <c r="G54" s="213"/>
      <c r="H54" s="247" t="s">
        <v>89</v>
      </c>
      <c r="I54" s="248"/>
      <c r="J54" s="248"/>
    </row>
    <row r="55" spans="1:11" ht="16.5" customHeight="1">
      <c r="B55" s="246"/>
      <c r="C55" s="163" t="s">
        <v>90</v>
      </c>
      <c r="D55" s="163" t="s">
        <v>244</v>
      </c>
      <c r="E55" s="163" t="s">
        <v>223</v>
      </c>
      <c r="F55" s="164" t="s">
        <v>91</v>
      </c>
      <c r="G55" s="164" t="s">
        <v>11</v>
      </c>
      <c r="H55" s="163" t="s">
        <v>3</v>
      </c>
      <c r="I55" s="163" t="s">
        <v>4</v>
      </c>
      <c r="J55" s="163" t="s">
        <v>5</v>
      </c>
      <c r="K55" s="15"/>
    </row>
    <row r="56" spans="1:11">
      <c r="B56" s="216" t="s">
        <v>28</v>
      </c>
      <c r="C56" s="147"/>
      <c r="D56" s="147"/>
      <c r="E56" s="147"/>
      <c r="F56" s="149"/>
      <c r="G56" s="147">
        <f>C56+E56+F56</f>
        <v>0</v>
      </c>
      <c r="H56" s="217">
        <v>4.909230124060234E-3</v>
      </c>
      <c r="I56" s="217">
        <v>0.93263800952137876</v>
      </c>
      <c r="J56" s="218">
        <v>6.2452760354560981E-2</v>
      </c>
      <c r="K56" s="15"/>
    </row>
    <row r="57" spans="1:11">
      <c r="B57" s="215" t="s">
        <v>18</v>
      </c>
      <c r="C57" s="151"/>
      <c r="D57" s="151"/>
      <c r="E57" s="151"/>
      <c r="F57" s="166"/>
      <c r="G57" s="151">
        <f t="shared" ref="G57:G68" si="0">C57+E57+F57</f>
        <v>0</v>
      </c>
      <c r="H57" s="219">
        <v>0.88514577856722965</v>
      </c>
      <c r="I57" s="219">
        <v>0.11052298076898601</v>
      </c>
      <c r="J57" s="220">
        <v>4.3312406637842629E-3</v>
      </c>
      <c r="K57" s="15"/>
    </row>
    <row r="58" spans="1:11">
      <c r="B58" s="216" t="s">
        <v>19</v>
      </c>
      <c r="C58" s="147"/>
      <c r="D58" s="147"/>
      <c r="E58" s="147"/>
      <c r="F58" s="149"/>
      <c r="G58" s="147">
        <f t="shared" si="0"/>
        <v>0</v>
      </c>
      <c r="H58" s="217">
        <v>1</v>
      </c>
      <c r="I58" s="217">
        <v>0</v>
      </c>
      <c r="J58" s="218">
        <v>0</v>
      </c>
      <c r="K58" s="15"/>
    </row>
    <row r="59" spans="1:11" ht="14.45" customHeight="1">
      <c r="B59" s="151" t="s">
        <v>20</v>
      </c>
      <c r="C59" s="151"/>
      <c r="D59" s="151"/>
      <c r="E59" s="151"/>
      <c r="F59" s="166"/>
      <c r="G59" s="151">
        <f t="shared" si="0"/>
        <v>0</v>
      </c>
      <c r="H59" s="219">
        <v>0.92979238471194703</v>
      </c>
      <c r="I59" s="219">
        <v>7.0201628112582848E-2</v>
      </c>
      <c r="J59" s="220">
        <v>5.987175470142954E-6</v>
      </c>
      <c r="K59" s="15"/>
    </row>
    <row r="60" spans="1:11" ht="14.45" customHeight="1">
      <c r="B60" s="147" t="s">
        <v>21</v>
      </c>
      <c r="C60" s="147"/>
      <c r="D60" s="147" t="e">
        <f>C10*Palpa Suomi yhteensä</f>
        <v>#VALUE!</v>
      </c>
      <c r="E60" s="147" t="e">
        <f>0.75*D60</f>
        <v>#VALUE!</v>
      </c>
      <c r="F60" s="149"/>
      <c r="G60" s="147" t="e">
        <f>C60+E60+F60</f>
        <v>#VALUE!</v>
      </c>
      <c r="H60" s="217">
        <v>0.99842036435202597</v>
      </c>
      <c r="I60" s="217">
        <v>0</v>
      </c>
      <c r="J60" s="218">
        <v>1.5796356479743116E-3</v>
      </c>
      <c r="K60" s="15"/>
    </row>
    <row r="61" spans="1:11" ht="14.45" customHeight="1">
      <c r="B61" s="151" t="s">
        <v>22</v>
      </c>
      <c r="C61" s="151"/>
      <c r="D61" s="151" t="e">
        <f>C10*Palpa Suomi yhteensä</f>
        <v>#VALUE!</v>
      </c>
      <c r="E61" s="151" t="e">
        <f>0.99*D61</f>
        <v>#VALUE!</v>
      </c>
      <c r="F61" s="166"/>
      <c r="G61" s="151" t="e">
        <f t="shared" si="0"/>
        <v>#VALUE!</v>
      </c>
      <c r="H61" s="219">
        <v>1</v>
      </c>
      <c r="I61" s="219">
        <v>0</v>
      </c>
      <c r="J61" s="220">
        <v>0</v>
      </c>
      <c r="K61" s="15"/>
    </row>
    <row r="62" spans="1:11" ht="14.45" customHeight="1">
      <c r="B62" s="169" t="s">
        <v>30</v>
      </c>
      <c r="C62" s="147"/>
      <c r="D62" s="147"/>
      <c r="E62" s="147"/>
      <c r="F62" s="149" t="e">
        <f>0.9*E14*C10</f>
        <v>#VALUE!</v>
      </c>
      <c r="G62" s="147" t="e">
        <f t="shared" si="0"/>
        <v>#VALUE!</v>
      </c>
      <c r="H62" s="217">
        <v>0.92979238471194703</v>
      </c>
      <c r="I62" s="217">
        <v>7.0201628112582848E-2</v>
      </c>
      <c r="J62" s="218">
        <v>5.987175470142954E-6</v>
      </c>
      <c r="K62" s="15"/>
    </row>
    <row r="63" spans="1:11" ht="14.45" customHeight="1">
      <c r="B63" s="215" t="s">
        <v>23</v>
      </c>
      <c r="C63" s="151"/>
      <c r="D63" s="151"/>
      <c r="E63" s="151"/>
      <c r="F63" s="166"/>
      <c r="G63" s="151">
        <f t="shared" si="0"/>
        <v>0</v>
      </c>
      <c r="H63" s="219">
        <v>6.6742701730528806E-2</v>
      </c>
      <c r="I63" s="219">
        <v>0.93325729826947124</v>
      </c>
      <c r="J63" s="220">
        <v>0</v>
      </c>
      <c r="K63" s="15"/>
    </row>
    <row r="64" spans="1:11" ht="14.45" customHeight="1">
      <c r="B64" s="147" t="s">
        <v>24</v>
      </c>
      <c r="C64" s="147"/>
      <c r="D64" s="147" t="e">
        <f>C10*Palpa Suomi yhteensä</f>
        <v>#VALUE!</v>
      </c>
      <c r="E64" s="147" t="e">
        <f>0.96*D64</f>
        <v>#VALUE!</v>
      </c>
      <c r="F64" s="149"/>
      <c r="G64" s="147" t="e">
        <f t="shared" si="0"/>
        <v>#VALUE!</v>
      </c>
      <c r="H64" s="217">
        <v>0.40584138107854029</v>
      </c>
      <c r="I64" s="217">
        <v>0.59383813349286385</v>
      </c>
      <c r="J64" s="218">
        <v>3.204854285958465E-4</v>
      </c>
      <c r="K64" s="15"/>
    </row>
    <row r="65" spans="2:11" ht="14.45" customHeight="1">
      <c r="B65" s="151" t="s">
        <v>25</v>
      </c>
      <c r="C65" s="151"/>
      <c r="D65" s="151"/>
      <c r="E65" s="151"/>
      <c r="F65" s="166" t="e">
        <f>E15*C10</f>
        <v>#VALUE!</v>
      </c>
      <c r="G65" s="151" t="e">
        <f>C65+E65+F65</f>
        <v>#VALUE!</v>
      </c>
      <c r="H65" s="219">
        <v>0.88475041730589887</v>
      </c>
      <c r="I65" s="219">
        <v>5.1763245186342677E-2</v>
      </c>
      <c r="J65" s="220">
        <v>6.3486337507758464E-2</v>
      </c>
      <c r="K65" s="15"/>
    </row>
    <row r="66" spans="2:11" ht="14.45" customHeight="1">
      <c r="B66" s="169" t="s">
        <v>127</v>
      </c>
      <c r="C66" s="169"/>
      <c r="D66" s="169"/>
      <c r="E66" s="169"/>
      <c r="F66" s="170" t="e">
        <f>E16*C10</f>
        <v>#VALUE!</v>
      </c>
      <c r="G66" s="169" t="e">
        <f t="shared" si="0"/>
        <v>#VALUE!</v>
      </c>
      <c r="H66" s="221">
        <v>1</v>
      </c>
      <c r="I66" s="221">
        <v>0</v>
      </c>
      <c r="J66" s="222">
        <v>0</v>
      </c>
      <c r="K66" s="172"/>
    </row>
    <row r="67" spans="2:11" ht="14.45" customHeight="1">
      <c r="B67" s="215" t="s">
        <v>123</v>
      </c>
      <c r="C67" s="151"/>
      <c r="D67" s="151"/>
      <c r="E67" s="151"/>
      <c r="F67" s="166"/>
      <c r="G67" s="151">
        <f t="shared" si="0"/>
        <v>0</v>
      </c>
      <c r="H67" s="219">
        <v>0.92616545405551065</v>
      </c>
      <c r="I67" s="219">
        <v>7.3565076798706552E-2</v>
      </c>
      <c r="J67" s="220">
        <v>2.6946914578280785E-4</v>
      </c>
      <c r="K67" s="15"/>
    </row>
    <row r="68" spans="2:11" ht="14.45" customHeight="1">
      <c r="B68" s="216" t="s">
        <v>26</v>
      </c>
      <c r="C68" s="147"/>
      <c r="D68" s="147"/>
      <c r="E68" s="147"/>
      <c r="F68" s="149"/>
      <c r="G68" s="147">
        <f t="shared" si="0"/>
        <v>0</v>
      </c>
      <c r="H68" s="217">
        <v>9.8197015104067281E-2</v>
      </c>
      <c r="I68" s="217">
        <v>0.85842883279269977</v>
      </c>
      <c r="J68" s="218">
        <v>4.3374152103232949E-2</v>
      </c>
      <c r="K68" s="15"/>
    </row>
    <row r="69" spans="2:11">
      <c r="B69" s="151" t="s">
        <v>11</v>
      </c>
      <c r="C69" s="151"/>
      <c r="D69" s="151"/>
      <c r="E69" s="151"/>
      <c r="F69" s="166"/>
      <c r="G69" s="151" t="e">
        <f>SUM(G56:G68)</f>
        <v>#VALUE!</v>
      </c>
      <c r="H69" s="219"/>
      <c r="I69" s="219"/>
      <c r="J69" s="220"/>
      <c r="K69" s="15"/>
    </row>
    <row r="71" spans="2:11" s="140" customFormat="1" ht="30" customHeight="1">
      <c r="B71" s="138" t="s">
        <v>31</v>
      </c>
      <c r="C71" s="139"/>
      <c r="D71" s="139"/>
      <c r="E71" s="139"/>
      <c r="F71" s="139"/>
      <c r="G71" s="139"/>
      <c r="H71" s="139"/>
      <c r="I71" s="139"/>
      <c r="J71" s="139"/>
      <c r="K71" s="139"/>
    </row>
    <row r="72" spans="2:11" ht="15">
      <c r="B72" s="141"/>
      <c r="C72" s="15"/>
      <c r="D72" s="15"/>
      <c r="E72" s="15"/>
      <c r="F72" s="15"/>
      <c r="G72" s="15"/>
    </row>
    <row r="73" spans="2:11" ht="15">
      <c r="B73" s="245" t="str">
        <f>B28</f>
        <v>Jätejae</v>
      </c>
      <c r="C73" s="247" t="s">
        <v>82</v>
      </c>
      <c r="D73" s="248"/>
      <c r="E73" s="248"/>
      <c r="F73" s="249"/>
    </row>
    <row r="74" spans="2:11" ht="15">
      <c r="B74" s="246"/>
      <c r="C74" s="163" t="s">
        <v>16</v>
      </c>
      <c r="D74" s="163" t="s">
        <v>3</v>
      </c>
      <c r="E74" s="163" t="s">
        <v>4</v>
      </c>
      <c r="F74" s="164" t="s">
        <v>5</v>
      </c>
    </row>
    <row r="75" spans="2:11">
      <c r="B75" s="147" t="s">
        <v>28</v>
      </c>
      <c r="C75" s="147">
        <f>G56+C30+C31</f>
        <v>0</v>
      </c>
      <c r="D75" s="147">
        <f>D30+D31+G56*H56</f>
        <v>0</v>
      </c>
      <c r="E75" s="147">
        <f>E30+E31+G56*I56</f>
        <v>0</v>
      </c>
      <c r="F75" s="147">
        <f>F30+F31+G56*J56</f>
        <v>0</v>
      </c>
    </row>
    <row r="76" spans="2:11">
      <c r="B76" s="151" t="s">
        <v>18</v>
      </c>
      <c r="C76" s="151">
        <f>G57+C32+C33</f>
        <v>0</v>
      </c>
      <c r="D76" s="151">
        <f>D32+D33+G57*H57</f>
        <v>0</v>
      </c>
      <c r="E76" s="151">
        <f>E32+E33+G57*I57</f>
        <v>0</v>
      </c>
      <c r="F76" s="151">
        <f>F32+F33+G57*J57</f>
        <v>0</v>
      </c>
    </row>
    <row r="77" spans="2:11">
      <c r="B77" s="147" t="s">
        <v>19</v>
      </c>
      <c r="C77" s="147">
        <f>G58+C36</f>
        <v>0</v>
      </c>
      <c r="D77" s="147">
        <f>D36+G58*H58</f>
        <v>0</v>
      </c>
      <c r="E77" s="147">
        <f>E36+G58*I58</f>
        <v>0</v>
      </c>
      <c r="F77" s="147">
        <f>F36+G58*J58</f>
        <v>0</v>
      </c>
    </row>
    <row r="78" spans="2:11">
      <c r="B78" s="151" t="s">
        <v>20</v>
      </c>
      <c r="C78" s="151">
        <f t="shared" ref="C78:C86" si="1">C41+G59</f>
        <v>0</v>
      </c>
      <c r="D78" s="151">
        <f t="shared" ref="D78:D87" si="2">D41+G59*H59</f>
        <v>0</v>
      </c>
      <c r="E78" s="151">
        <f t="shared" ref="E78:E87" si="3">E41+G59*I59</f>
        <v>0</v>
      </c>
      <c r="F78" s="151">
        <f t="shared" ref="F78:F87" si="4">F41+G59*J59</f>
        <v>0</v>
      </c>
    </row>
    <row r="79" spans="2:11">
      <c r="B79" s="147" t="s">
        <v>21</v>
      </c>
      <c r="C79" s="147" t="e">
        <f t="shared" si="1"/>
        <v>#VALUE!</v>
      </c>
      <c r="D79" s="147" t="e">
        <f t="shared" si="2"/>
        <v>#VALUE!</v>
      </c>
      <c r="E79" s="147" t="e">
        <f t="shared" si="3"/>
        <v>#VALUE!</v>
      </c>
      <c r="F79" s="147" t="e">
        <f t="shared" si="4"/>
        <v>#VALUE!</v>
      </c>
    </row>
    <row r="80" spans="2:11">
      <c r="B80" s="151" t="s">
        <v>22</v>
      </c>
      <c r="C80" s="151" t="e">
        <f t="shared" si="1"/>
        <v>#VALUE!</v>
      </c>
      <c r="D80" s="151" t="e">
        <f>D43+G61*H61</f>
        <v>#VALUE!</v>
      </c>
      <c r="E80" s="151" t="e">
        <f t="shared" si="3"/>
        <v>#VALUE!</v>
      </c>
      <c r="F80" s="151" t="e">
        <f t="shared" si="4"/>
        <v>#VALUE!</v>
      </c>
    </row>
    <row r="81" spans="2:11">
      <c r="B81" s="147" t="s">
        <v>134</v>
      </c>
      <c r="C81" s="147" t="e">
        <f>G62</f>
        <v>#VALUE!</v>
      </c>
      <c r="D81" s="147" t="e">
        <f>G62*H62</f>
        <v>#VALUE!</v>
      </c>
      <c r="E81" s="147" t="e">
        <f>G62*I62</f>
        <v>#VALUE!</v>
      </c>
      <c r="F81" s="147" t="e">
        <f>G62*J62</f>
        <v>#VALUE!</v>
      </c>
    </row>
    <row r="82" spans="2:11">
      <c r="B82" s="151" t="s">
        <v>23</v>
      </c>
      <c r="C82" s="151">
        <f t="shared" si="1"/>
        <v>0</v>
      </c>
      <c r="D82" s="151">
        <f>D45+G63*H63</f>
        <v>0</v>
      </c>
      <c r="E82" s="151">
        <f t="shared" si="3"/>
        <v>0</v>
      </c>
      <c r="F82" s="151">
        <f t="shared" si="4"/>
        <v>0</v>
      </c>
    </row>
    <row r="83" spans="2:11">
      <c r="B83" s="147" t="s">
        <v>24</v>
      </c>
      <c r="C83" s="147" t="e">
        <f>C46+G64</f>
        <v>#VALUE!</v>
      </c>
      <c r="D83" s="147" t="e">
        <f>D46+G64*H64</f>
        <v>#VALUE!</v>
      </c>
      <c r="E83" s="147" t="e">
        <f t="shared" si="3"/>
        <v>#VALUE!</v>
      </c>
      <c r="F83" s="147" t="e">
        <f t="shared" si="4"/>
        <v>#VALUE!</v>
      </c>
    </row>
    <row r="84" spans="2:11">
      <c r="B84" s="151" t="s">
        <v>132</v>
      </c>
      <c r="C84" s="151" t="e">
        <f>G65</f>
        <v>#VALUE!</v>
      </c>
      <c r="D84" s="151" t="e">
        <f>G65*H65</f>
        <v>#VALUE!</v>
      </c>
      <c r="E84" s="151" t="e">
        <f>G65*I65</f>
        <v>#VALUE!</v>
      </c>
      <c r="F84" s="151" t="e">
        <f>G65*J65</f>
        <v>#VALUE!</v>
      </c>
    </row>
    <row r="85" spans="2:11">
      <c r="B85" s="169" t="s">
        <v>133</v>
      </c>
      <c r="C85" s="169" t="e">
        <f>G66</f>
        <v>#VALUE!</v>
      </c>
      <c r="D85" s="169" t="e">
        <f>G66*H66</f>
        <v>#VALUE!</v>
      </c>
      <c r="E85" s="169" t="e">
        <f>G66*I66</f>
        <v>#VALUE!</v>
      </c>
      <c r="F85" s="169" t="e">
        <f>G66*J66</f>
        <v>#VALUE!</v>
      </c>
    </row>
    <row r="86" spans="2:11">
      <c r="B86" s="151" t="s">
        <v>123</v>
      </c>
      <c r="C86" s="151">
        <f t="shared" si="1"/>
        <v>0</v>
      </c>
      <c r="D86" s="151">
        <f>D49+G67*H67</f>
        <v>0</v>
      </c>
      <c r="E86" s="151">
        <f t="shared" si="3"/>
        <v>0</v>
      </c>
      <c r="F86" s="151">
        <f t="shared" si="4"/>
        <v>0</v>
      </c>
    </row>
    <row r="87" spans="2:11">
      <c r="B87" s="147" t="s">
        <v>26</v>
      </c>
      <c r="C87" s="147">
        <f>C50+G68</f>
        <v>0</v>
      </c>
      <c r="D87" s="147">
        <f t="shared" si="2"/>
        <v>0</v>
      </c>
      <c r="E87" s="147">
        <f t="shared" si="3"/>
        <v>0</v>
      </c>
      <c r="F87" s="147">
        <f t="shared" si="4"/>
        <v>0</v>
      </c>
    </row>
    <row r="88" spans="2:11">
      <c r="B88" s="151" t="s">
        <v>11</v>
      </c>
      <c r="C88" s="151" t="e">
        <f>SUM(C75:C87)</f>
        <v>#VALUE!</v>
      </c>
      <c r="D88" s="151" t="e">
        <f>SUM(D75:D87)</f>
        <v>#VALUE!</v>
      </c>
      <c r="E88" s="151" t="e">
        <f>SUM(E75:E87)</f>
        <v>#VALUE!</v>
      </c>
      <c r="F88" s="151" t="e">
        <f>SUM(F75:F87)</f>
        <v>#VALUE!</v>
      </c>
      <c r="G88" s="173"/>
    </row>
    <row r="89" spans="2:11">
      <c r="B89" s="5" t="s">
        <v>141</v>
      </c>
    </row>
    <row r="91" spans="2:11" s="137" customFormat="1" ht="30" customHeight="1">
      <c r="B91" s="135" t="s">
        <v>111</v>
      </c>
      <c r="C91" s="136"/>
      <c r="D91" s="136"/>
      <c r="E91" s="136"/>
      <c r="F91" s="136"/>
      <c r="G91" s="136"/>
      <c r="H91" s="136"/>
      <c r="I91" s="136"/>
      <c r="J91" s="136"/>
      <c r="K91" s="136"/>
    </row>
    <row r="93" spans="2:11" ht="15">
      <c r="B93" s="245" t="str">
        <f>B28</f>
        <v>Jätejae</v>
      </c>
      <c r="C93" s="247" t="s">
        <v>112</v>
      </c>
      <c r="D93" s="248"/>
      <c r="E93" s="248"/>
      <c r="F93" s="249"/>
      <c r="H93" s="250" t="s">
        <v>89</v>
      </c>
      <c r="I93" s="248"/>
      <c r="J93" s="251"/>
    </row>
    <row r="94" spans="2:11" ht="15">
      <c r="B94" s="246"/>
      <c r="C94" s="163" t="s">
        <v>16</v>
      </c>
      <c r="D94" s="163" t="s">
        <v>3</v>
      </c>
      <c r="E94" s="163" t="s">
        <v>4</v>
      </c>
      <c r="F94" s="164" t="s">
        <v>5</v>
      </c>
      <c r="H94" s="163" t="s">
        <v>3</v>
      </c>
      <c r="I94" s="163" t="s">
        <v>4</v>
      </c>
      <c r="J94" s="163" t="s">
        <v>5</v>
      </c>
    </row>
    <row r="95" spans="2:11">
      <c r="B95" s="147" t="s">
        <v>28</v>
      </c>
      <c r="C95" s="147">
        <f>Petra!N27</f>
        <v>0</v>
      </c>
      <c r="D95" s="147">
        <f>C95*H95</f>
        <v>0</v>
      </c>
      <c r="E95" s="147">
        <f>C95*I95</f>
        <v>0</v>
      </c>
      <c r="F95" s="147">
        <f>C95*J95</f>
        <v>0</v>
      </c>
      <c r="G95" s="174"/>
      <c r="H95" s="217">
        <v>4.909230124060234E-3</v>
      </c>
      <c r="I95" s="217">
        <v>0.93263800952137876</v>
      </c>
      <c r="J95" s="218">
        <v>6.2452760354560981E-2</v>
      </c>
    </row>
    <row r="96" spans="2:11">
      <c r="B96" s="151" t="s">
        <v>18</v>
      </c>
      <c r="C96" s="151">
        <f>Petra!O27</f>
        <v>0</v>
      </c>
      <c r="D96" s="151">
        <f>C96*H96</f>
        <v>0</v>
      </c>
      <c r="E96" s="151">
        <f t="shared" ref="E96:E107" si="5">C96*I96</f>
        <v>0</v>
      </c>
      <c r="F96" s="151">
        <f t="shared" ref="F96:F107" si="6">C96*J96</f>
        <v>0</v>
      </c>
      <c r="G96" s="174"/>
      <c r="H96" s="219">
        <v>0.88514577856722965</v>
      </c>
      <c r="I96" s="219">
        <v>0.11052298076898608</v>
      </c>
      <c r="J96" s="220">
        <v>4.3312406637842629E-3</v>
      </c>
    </row>
    <row r="97" spans="2:11">
      <c r="B97" s="216" t="s">
        <v>19</v>
      </c>
      <c r="C97" s="147"/>
      <c r="D97" s="147"/>
      <c r="E97" s="147"/>
      <c r="F97" s="147"/>
      <c r="G97" s="174"/>
      <c r="H97" s="217">
        <v>1</v>
      </c>
      <c r="I97" s="217">
        <v>0</v>
      </c>
      <c r="J97" s="218">
        <v>0</v>
      </c>
    </row>
    <row r="98" spans="2:11">
      <c r="B98" s="151" t="s">
        <v>29</v>
      </c>
      <c r="C98" s="151">
        <f>Petra!P27</f>
        <v>0</v>
      </c>
      <c r="D98" s="151">
        <f>C98*H98</f>
        <v>0</v>
      </c>
      <c r="E98" s="151">
        <f>C98*I98</f>
        <v>0</v>
      </c>
      <c r="F98" s="151">
        <f>C98*J98</f>
        <v>0</v>
      </c>
      <c r="G98" s="174"/>
      <c r="H98" s="219">
        <v>0.92979238471194703</v>
      </c>
      <c r="I98" s="219">
        <v>7.0201628112582848E-2</v>
      </c>
      <c r="J98" s="220">
        <v>5.987175470142954E-6</v>
      </c>
    </row>
    <row r="99" spans="2:11">
      <c r="B99" s="147" t="s">
        <v>21</v>
      </c>
      <c r="C99" s="147" t="e">
        <f>Petra!Q27+0.25*D60</f>
        <v>#VALUE!</v>
      </c>
      <c r="D99" s="147" t="e">
        <f>Petra!Q27*H99+0.25*D60</f>
        <v>#VALUE!</v>
      </c>
      <c r="E99" s="147">
        <f>Petra!Q27*I99</f>
        <v>0</v>
      </c>
      <c r="F99" s="147">
        <f>Petra!Q27*J99</f>
        <v>0</v>
      </c>
      <c r="G99" s="174"/>
      <c r="H99" s="217">
        <v>0.99842036435202597</v>
      </c>
      <c r="I99" s="217">
        <v>0</v>
      </c>
      <c r="J99" s="218">
        <v>1.5796356479743116E-3</v>
      </c>
    </row>
    <row r="100" spans="2:11">
      <c r="B100" s="151" t="s">
        <v>22</v>
      </c>
      <c r="C100" s="151" t="e">
        <f>Petra!R27+0.01*D61</f>
        <v>#VALUE!</v>
      </c>
      <c r="D100" s="151" t="e">
        <f>Petra!R27*H100+0.01*D61</f>
        <v>#VALUE!</v>
      </c>
      <c r="E100" s="151">
        <f>Petra!R27*I100</f>
        <v>0</v>
      </c>
      <c r="F100" s="151">
        <f>Petra!R27*J100</f>
        <v>0</v>
      </c>
      <c r="G100" s="174"/>
      <c r="H100" s="219">
        <v>1</v>
      </c>
      <c r="I100" s="219">
        <v>0</v>
      </c>
      <c r="J100" s="220">
        <v>0</v>
      </c>
    </row>
    <row r="101" spans="2:11">
      <c r="B101" s="216" t="s">
        <v>30</v>
      </c>
      <c r="C101" s="147"/>
      <c r="D101" s="147"/>
      <c r="E101" s="147"/>
      <c r="F101" s="147"/>
      <c r="G101" s="174"/>
      <c r="H101" s="217">
        <v>0.92979238471194703</v>
      </c>
      <c r="I101" s="217">
        <v>7.0201628112582848E-2</v>
      </c>
      <c r="J101" s="218">
        <v>5.987175470142954E-6</v>
      </c>
    </row>
    <row r="102" spans="2:11">
      <c r="B102" s="151" t="s">
        <v>23</v>
      </c>
      <c r="C102" s="151">
        <f>Petra!S27</f>
        <v>0</v>
      </c>
      <c r="D102" s="151">
        <f t="shared" ref="D102:D107" si="7">C102*H102</f>
        <v>0</v>
      </c>
      <c r="E102" s="151">
        <f t="shared" si="5"/>
        <v>0</v>
      </c>
      <c r="F102" s="151">
        <f t="shared" si="6"/>
        <v>0</v>
      </c>
      <c r="G102" s="174"/>
      <c r="H102" s="219">
        <v>6.6742701730528806E-2</v>
      </c>
      <c r="I102" s="219">
        <v>0.93325729826947124</v>
      </c>
      <c r="J102" s="220">
        <v>0</v>
      </c>
    </row>
    <row r="103" spans="2:11">
      <c r="B103" s="147" t="s">
        <v>24</v>
      </c>
      <c r="C103" s="147" t="e">
        <f>Petra!T27+0.04*D64</f>
        <v>#VALUE!</v>
      </c>
      <c r="D103" s="147" t="e">
        <f>Petra!T27*H103+0.04*D64</f>
        <v>#VALUE!</v>
      </c>
      <c r="E103" s="147">
        <f>Petra!T27*I103</f>
        <v>0</v>
      </c>
      <c r="F103" s="147">
        <f>Petra!T27*J103</f>
        <v>0</v>
      </c>
      <c r="G103" s="174"/>
      <c r="H103" s="217">
        <v>0.40584138107854029</v>
      </c>
      <c r="I103" s="217">
        <v>0.59383813349286385</v>
      </c>
      <c r="J103" s="218">
        <v>3.204854285958465E-4</v>
      </c>
    </row>
    <row r="104" spans="2:11">
      <c r="B104" s="151" t="s">
        <v>25</v>
      </c>
      <c r="C104" s="151">
        <f>Petra!U27</f>
        <v>0</v>
      </c>
      <c r="D104" s="151">
        <f>C104*H104</f>
        <v>0</v>
      </c>
      <c r="E104" s="151">
        <f t="shared" si="5"/>
        <v>0</v>
      </c>
      <c r="F104" s="151">
        <f t="shared" si="6"/>
        <v>0</v>
      </c>
      <c r="G104" s="174"/>
      <c r="H104" s="219">
        <v>0.88475041730589887</v>
      </c>
      <c r="I104" s="219">
        <v>5.1763245186342677E-2</v>
      </c>
      <c r="J104" s="220">
        <v>6.3486337507758464E-2</v>
      </c>
    </row>
    <row r="105" spans="2:11">
      <c r="B105" s="169" t="s">
        <v>127</v>
      </c>
      <c r="C105" s="169">
        <f>Petra!V27</f>
        <v>0</v>
      </c>
      <c r="D105" s="169">
        <f>C105*H105</f>
        <v>0</v>
      </c>
      <c r="E105" s="169">
        <f>C105*I105</f>
        <v>0</v>
      </c>
      <c r="F105" s="169">
        <f t="shared" si="6"/>
        <v>0</v>
      </c>
      <c r="G105" s="174"/>
      <c r="H105" s="221">
        <v>1</v>
      </c>
      <c r="I105" s="221">
        <v>0</v>
      </c>
      <c r="J105" s="222">
        <v>0</v>
      </c>
    </row>
    <row r="106" spans="2:11">
      <c r="B106" s="215" t="s">
        <v>123</v>
      </c>
      <c r="C106" s="151"/>
      <c r="D106" s="151"/>
      <c r="E106" s="151"/>
      <c r="F106" s="151"/>
      <c r="G106" s="174"/>
      <c r="H106" s="219">
        <v>0.92616545405551065</v>
      </c>
      <c r="I106" s="219">
        <v>7.3565076798706552E-2</v>
      </c>
      <c r="J106" s="220">
        <v>2.6946914578280785E-4</v>
      </c>
    </row>
    <row r="107" spans="2:11">
      <c r="B107" s="147" t="s">
        <v>26</v>
      </c>
      <c r="C107" s="147">
        <f>Petra!W27</f>
        <v>0</v>
      </c>
      <c r="D107" s="147">
        <f t="shared" si="7"/>
        <v>0</v>
      </c>
      <c r="E107" s="147">
        <f t="shared" si="5"/>
        <v>0</v>
      </c>
      <c r="F107" s="147">
        <f t="shared" si="6"/>
        <v>0</v>
      </c>
      <c r="G107" s="174"/>
      <c r="H107" s="217">
        <v>9.8197015104067281E-2</v>
      </c>
      <c r="I107" s="217">
        <v>0.85842883279269977</v>
      </c>
      <c r="J107" s="218">
        <v>4.3374152103232949E-2</v>
      </c>
    </row>
    <row r="108" spans="2:11">
      <c r="B108" s="151" t="s">
        <v>11</v>
      </c>
      <c r="C108" s="151" t="e">
        <f>SUM(C95:C107)</f>
        <v>#VALUE!</v>
      </c>
      <c r="D108" s="151" t="e">
        <f t="shared" ref="D108:F108" si="8">SUM(D95:D107)</f>
        <v>#VALUE!</v>
      </c>
      <c r="E108" s="151">
        <f t="shared" si="8"/>
        <v>0</v>
      </c>
      <c r="F108" s="151">
        <f t="shared" si="8"/>
        <v>0</v>
      </c>
      <c r="G108" s="173"/>
      <c r="H108" s="219"/>
      <c r="I108" s="219"/>
      <c r="J108" s="220"/>
    </row>
    <row r="111" spans="2:11" s="137" customFormat="1" ht="30" customHeight="1">
      <c r="B111" s="135" t="s">
        <v>32</v>
      </c>
      <c r="C111" s="136"/>
      <c r="D111" s="136"/>
      <c r="E111" s="136"/>
      <c r="F111" s="136"/>
      <c r="G111" s="136"/>
      <c r="H111" s="136"/>
      <c r="I111" s="136"/>
      <c r="J111" s="136"/>
      <c r="K111" s="136"/>
    </row>
    <row r="113" spans="2:6" ht="15">
      <c r="B113" s="245" t="str">
        <f>B28</f>
        <v>Jätejae</v>
      </c>
      <c r="C113" s="247" t="s">
        <v>81</v>
      </c>
      <c r="D113" s="248"/>
      <c r="E113" s="248"/>
      <c r="F113" s="249"/>
    </row>
    <row r="114" spans="2:6" ht="15">
      <c r="B114" s="246"/>
      <c r="C114" s="163" t="s">
        <v>16</v>
      </c>
      <c r="D114" s="163" t="s">
        <v>3</v>
      </c>
      <c r="E114" s="163" t="s">
        <v>4</v>
      </c>
      <c r="F114" s="164" t="s">
        <v>5</v>
      </c>
    </row>
    <row r="115" spans="2:6">
      <c r="B115" s="147" t="s">
        <v>28</v>
      </c>
      <c r="C115" s="147">
        <f>C75+C95</f>
        <v>0</v>
      </c>
      <c r="D115" s="147">
        <f t="shared" ref="C115:F117" si="9">D75+D95</f>
        <v>0</v>
      </c>
      <c r="E115" s="147">
        <f t="shared" si="9"/>
        <v>0</v>
      </c>
      <c r="F115" s="147">
        <f t="shared" si="9"/>
        <v>0</v>
      </c>
    </row>
    <row r="116" spans="2:6">
      <c r="B116" s="151" t="s">
        <v>18</v>
      </c>
      <c r="C116" s="151">
        <f t="shared" si="9"/>
        <v>0</v>
      </c>
      <c r="D116" s="151">
        <f t="shared" si="9"/>
        <v>0</v>
      </c>
      <c r="E116" s="151">
        <f t="shared" si="9"/>
        <v>0</v>
      </c>
      <c r="F116" s="151">
        <f t="shared" si="9"/>
        <v>0</v>
      </c>
    </row>
    <row r="117" spans="2:6">
      <c r="B117" s="147" t="s">
        <v>19</v>
      </c>
      <c r="C117" s="147">
        <f t="shared" si="9"/>
        <v>0</v>
      </c>
      <c r="D117" s="147">
        <f t="shared" si="9"/>
        <v>0</v>
      </c>
      <c r="E117" s="147">
        <f t="shared" si="9"/>
        <v>0</v>
      </c>
      <c r="F117" s="147">
        <f t="shared" si="9"/>
        <v>0</v>
      </c>
    </row>
    <row r="118" spans="2:6">
      <c r="B118" s="151" t="s">
        <v>29</v>
      </c>
      <c r="C118" s="151" t="e">
        <f>C78+C81+C98+C101</f>
        <v>#VALUE!</v>
      </c>
      <c r="D118" s="151" t="e">
        <f>D78+D98+D81+D101</f>
        <v>#VALUE!</v>
      </c>
      <c r="E118" s="151" t="e">
        <f>E78+E98+E81+E101</f>
        <v>#VALUE!</v>
      </c>
      <c r="F118" s="151" t="e">
        <f>F78+F98+F81+F101</f>
        <v>#VALUE!</v>
      </c>
    </row>
    <row r="119" spans="2:6">
      <c r="B119" s="147" t="s">
        <v>21</v>
      </c>
      <c r="C119" s="147" t="e">
        <f t="shared" ref="C119:F120" si="10">C79+C99</f>
        <v>#VALUE!</v>
      </c>
      <c r="D119" s="147" t="e">
        <f t="shared" si="10"/>
        <v>#VALUE!</v>
      </c>
      <c r="E119" s="147" t="e">
        <f t="shared" si="10"/>
        <v>#VALUE!</v>
      </c>
      <c r="F119" s="147" t="e">
        <f t="shared" si="10"/>
        <v>#VALUE!</v>
      </c>
    </row>
    <row r="120" spans="2:6">
      <c r="B120" s="151" t="s">
        <v>22</v>
      </c>
      <c r="C120" s="151" t="e">
        <f t="shared" si="10"/>
        <v>#VALUE!</v>
      </c>
      <c r="D120" s="151" t="e">
        <f t="shared" si="10"/>
        <v>#VALUE!</v>
      </c>
      <c r="E120" s="151" t="e">
        <f t="shared" si="10"/>
        <v>#VALUE!</v>
      </c>
      <c r="F120" s="151" t="e">
        <f t="shared" si="10"/>
        <v>#VALUE!</v>
      </c>
    </row>
    <row r="121" spans="2:6">
      <c r="B121" s="147" t="s">
        <v>23</v>
      </c>
      <c r="C121" s="147">
        <f t="shared" ref="C121:F126" si="11">C82+C102</f>
        <v>0</v>
      </c>
      <c r="D121" s="147">
        <f t="shared" si="11"/>
        <v>0</v>
      </c>
      <c r="E121" s="147">
        <f t="shared" si="11"/>
        <v>0</v>
      </c>
      <c r="F121" s="147">
        <f t="shared" si="11"/>
        <v>0</v>
      </c>
    </row>
    <row r="122" spans="2:6">
      <c r="B122" s="151" t="s">
        <v>24</v>
      </c>
      <c r="C122" s="151" t="e">
        <f t="shared" si="11"/>
        <v>#VALUE!</v>
      </c>
      <c r="D122" s="151" t="e">
        <f t="shared" si="11"/>
        <v>#VALUE!</v>
      </c>
      <c r="E122" s="151" t="e">
        <f t="shared" si="11"/>
        <v>#VALUE!</v>
      </c>
      <c r="F122" s="151" t="e">
        <f t="shared" si="11"/>
        <v>#VALUE!</v>
      </c>
    </row>
    <row r="123" spans="2:6">
      <c r="B123" s="147" t="s">
        <v>25</v>
      </c>
      <c r="C123" s="147" t="e">
        <f>C84+C104</f>
        <v>#VALUE!</v>
      </c>
      <c r="D123" s="147" t="e">
        <f>D84+D104</f>
        <v>#VALUE!</v>
      </c>
      <c r="E123" s="147" t="e">
        <f>E84+E104</f>
        <v>#VALUE!</v>
      </c>
      <c r="F123" s="147" t="e">
        <f>F84+F104</f>
        <v>#VALUE!</v>
      </c>
    </row>
    <row r="124" spans="2:6">
      <c r="B124" s="151" t="s">
        <v>127</v>
      </c>
      <c r="C124" s="151" t="e">
        <f>C85+C105</f>
        <v>#VALUE!</v>
      </c>
      <c r="D124" s="151" t="e">
        <f t="shared" si="11"/>
        <v>#VALUE!</v>
      </c>
      <c r="E124" s="151" t="e">
        <f>E85+E105</f>
        <v>#VALUE!</v>
      </c>
      <c r="F124" s="151" t="e">
        <f t="shared" si="11"/>
        <v>#VALUE!</v>
      </c>
    </row>
    <row r="125" spans="2:6">
      <c r="B125" s="169" t="s">
        <v>123</v>
      </c>
      <c r="C125" s="169">
        <f t="shared" si="11"/>
        <v>0</v>
      </c>
      <c r="D125" s="169">
        <f t="shared" si="11"/>
        <v>0</v>
      </c>
      <c r="E125" s="169">
        <f t="shared" si="11"/>
        <v>0</v>
      </c>
      <c r="F125" s="169">
        <f t="shared" si="11"/>
        <v>0</v>
      </c>
    </row>
    <row r="126" spans="2:6">
      <c r="B126" s="151" t="s">
        <v>26</v>
      </c>
      <c r="C126" s="151">
        <f t="shared" si="11"/>
        <v>0</v>
      </c>
      <c r="D126" s="151">
        <f t="shared" si="11"/>
        <v>0</v>
      </c>
      <c r="E126" s="151">
        <f t="shared" si="11"/>
        <v>0</v>
      </c>
      <c r="F126" s="151">
        <f t="shared" si="11"/>
        <v>0</v>
      </c>
    </row>
    <row r="127" spans="2:6">
      <c r="B127" s="147" t="s">
        <v>11</v>
      </c>
      <c r="C127" s="147" t="e">
        <f>SUM(C115:C126)</f>
        <v>#VALUE!</v>
      </c>
      <c r="D127" s="147" t="e">
        <f t="shared" ref="D127:F127" si="12">SUM(D115:D126)</f>
        <v>#VALUE!</v>
      </c>
      <c r="E127" s="147" t="e">
        <f t="shared" si="12"/>
        <v>#VALUE!</v>
      </c>
      <c r="F127" s="147" t="e">
        <f t="shared" si="12"/>
        <v>#VALUE!</v>
      </c>
    </row>
    <row r="128" spans="2:6">
      <c r="C128" s="173"/>
    </row>
  </sheetData>
  <mergeCells count="17">
    <mergeCell ref="B39:B40"/>
    <mergeCell ref="C39:F39"/>
    <mergeCell ref="B18:B20"/>
    <mergeCell ref="D18:D20"/>
    <mergeCell ref="E18:F20"/>
    <mergeCell ref="B28:B29"/>
    <mergeCell ref="C28:F28"/>
    <mergeCell ref="B113:B114"/>
    <mergeCell ref="C113:F113"/>
    <mergeCell ref="B54:B55"/>
    <mergeCell ref="H54:J54"/>
    <mergeCell ref="B73:B74"/>
    <mergeCell ref="C73:F73"/>
    <mergeCell ref="B93:B94"/>
    <mergeCell ref="C93:F93"/>
    <mergeCell ref="H93:J93"/>
    <mergeCell ref="C54:F54"/>
  </mergeCells>
  <hyperlinks>
    <hyperlink ref="G15" r:id="rId1"/>
    <hyperlink ref="G14" r:id="rId2"/>
    <hyperlink ref="G16" r:id="rId3"/>
  </hyperlinks>
  <pageMargins left="0.7" right="0.7" top="0.75" bottom="0.75" header="0.3" footer="0.3"/>
  <pageSetup paperSize="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481" r:id="rId7" name="Option Button 1">
              <controlPr locked="0" defaultSize="0" autoFill="0" autoLine="0" autoPict="0">
                <anchor moveWithCells="1">
                  <from>
                    <xdr:col>2</xdr:col>
                    <xdr:colOff>19050</xdr:colOff>
                    <xdr:row>17</xdr:row>
                    <xdr:rowOff>38100</xdr:rowOff>
                  </from>
                  <to>
                    <xdr:col>2</xdr:col>
                    <xdr:colOff>1066800</xdr:colOff>
                    <xdr:row>18</xdr:row>
                    <xdr:rowOff>66675</xdr:rowOff>
                  </to>
                </anchor>
              </controlPr>
            </control>
          </mc:Choice>
        </mc:AlternateContent>
        <mc:AlternateContent xmlns:mc="http://schemas.openxmlformats.org/markup-compatibility/2006">
          <mc:Choice Requires="x14">
            <control shapeId="20482" r:id="rId8" name="Option Button 2">
              <controlPr locked="0" defaultSize="0" autoFill="0" autoLine="0" autoPict="0">
                <anchor moveWithCells="1">
                  <from>
                    <xdr:col>2</xdr:col>
                    <xdr:colOff>9525</xdr:colOff>
                    <xdr:row>18</xdr:row>
                    <xdr:rowOff>114300</xdr:rowOff>
                  </from>
                  <to>
                    <xdr:col>2</xdr:col>
                    <xdr:colOff>1038225</xdr:colOff>
                    <xdr:row>19</xdr:row>
                    <xdr:rowOff>142875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BI233"/>
  <sheetViews>
    <sheetView zoomScale="90" zoomScaleNormal="90" workbookViewId="0">
      <selection activeCell="P15" sqref="P15"/>
    </sheetView>
  </sheetViews>
  <sheetFormatPr defaultRowHeight="14.25"/>
  <cols>
    <col min="1" max="1" width="4.7109375" style="5" customWidth="1"/>
    <col min="2" max="2" width="57.5703125" style="191" customWidth="1"/>
    <col min="3" max="3" width="8.7109375" style="192" customWidth="1"/>
    <col min="4" max="22" width="9.140625" style="192"/>
    <col min="23" max="61" width="9.140625" style="5"/>
    <col min="62" max="16384" width="9.140625" style="192"/>
  </cols>
  <sheetData>
    <row r="1" spans="1:61" s="8" customFormat="1" ht="30" customHeight="1">
      <c r="B1" s="7" t="s">
        <v>114</v>
      </c>
    </row>
    <row r="2" spans="1:61" s="26" customFormat="1"/>
    <row r="3" spans="1:61" s="26" customFormat="1"/>
    <row r="4" spans="1:61" s="181" customFormat="1" ht="20.100000000000001" customHeight="1">
      <c r="A4" s="26"/>
      <c r="B4" s="178" t="s">
        <v>17</v>
      </c>
      <c r="C4" s="179"/>
      <c r="D4" s="180"/>
      <c r="E4" s="179"/>
      <c r="F4" s="180"/>
      <c r="G4" s="179"/>
      <c r="H4" s="180"/>
      <c r="I4" s="179"/>
      <c r="J4" s="180"/>
      <c r="K4" s="179"/>
      <c r="L4" s="180"/>
      <c r="M4" s="179"/>
      <c r="N4" s="180"/>
      <c r="O4" s="179"/>
      <c r="P4" s="180"/>
      <c r="Q4" s="179"/>
      <c r="R4" s="180"/>
      <c r="S4" s="179"/>
      <c r="T4" s="180"/>
      <c r="U4" s="179"/>
      <c r="V4" s="180"/>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row>
    <row r="5" spans="1:61" s="181" customFormat="1" ht="20.100000000000001" customHeight="1">
      <c r="A5" s="26"/>
      <c r="B5" s="182" t="s">
        <v>102</v>
      </c>
      <c r="C5" s="183"/>
      <c r="D5" s="184"/>
      <c r="E5" s="183"/>
      <c r="F5" s="184"/>
      <c r="G5" s="183"/>
      <c r="H5" s="184"/>
      <c r="I5" s="183"/>
      <c r="J5" s="184"/>
      <c r="K5" s="183"/>
      <c r="L5" s="184"/>
      <c r="M5" s="183"/>
      <c r="N5" s="184"/>
      <c r="O5" s="183"/>
      <c r="P5" s="184"/>
      <c r="Q5" s="183"/>
      <c r="R5" s="184"/>
      <c r="S5" s="183"/>
      <c r="T5" s="184"/>
      <c r="U5" s="183"/>
      <c r="V5" s="184"/>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row>
    <row r="6" spans="1:61" s="181" customFormat="1" ht="20.100000000000001" customHeight="1">
      <c r="A6" s="26"/>
      <c r="B6" s="182" t="s">
        <v>56</v>
      </c>
      <c r="C6" s="179"/>
      <c r="D6" s="180"/>
      <c r="E6" s="179"/>
      <c r="F6" s="180"/>
      <c r="G6" s="179"/>
      <c r="H6" s="180"/>
      <c r="I6" s="179"/>
      <c r="J6" s="180"/>
      <c r="K6" s="179"/>
      <c r="L6" s="180"/>
      <c r="M6" s="179"/>
      <c r="N6" s="180"/>
      <c r="O6" s="179"/>
      <c r="P6" s="180"/>
      <c r="Q6" s="179"/>
      <c r="R6" s="180"/>
      <c r="S6" s="179"/>
      <c r="T6" s="180"/>
      <c r="U6" s="179"/>
      <c r="V6" s="180"/>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row>
    <row r="7" spans="1:61" s="181" customFormat="1" ht="20.100000000000001" customHeight="1">
      <c r="A7" s="26"/>
      <c r="B7" s="182" t="s">
        <v>103</v>
      </c>
      <c r="C7" s="183"/>
      <c r="D7" s="184"/>
      <c r="E7" s="183"/>
      <c r="F7" s="184"/>
      <c r="G7" s="183"/>
      <c r="H7" s="184"/>
      <c r="I7" s="183"/>
      <c r="J7" s="184"/>
      <c r="K7" s="183"/>
      <c r="L7" s="184"/>
      <c r="M7" s="183"/>
      <c r="N7" s="184"/>
      <c r="O7" s="183"/>
      <c r="P7" s="184"/>
      <c r="Q7" s="183"/>
      <c r="R7" s="184"/>
      <c r="S7" s="183"/>
      <c r="T7" s="184"/>
      <c r="U7" s="183"/>
      <c r="V7" s="184"/>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row>
    <row r="8" spans="1:61" s="181" customFormat="1" ht="39.950000000000003" customHeight="1">
      <c r="A8" s="26"/>
      <c r="B8" s="185" t="s">
        <v>101</v>
      </c>
      <c r="C8" s="179"/>
      <c r="D8" s="180"/>
      <c r="E8" s="179"/>
      <c r="F8" s="180"/>
      <c r="G8" s="179"/>
      <c r="H8" s="180"/>
      <c r="I8" s="179"/>
      <c r="J8" s="180"/>
      <c r="K8" s="179"/>
      <c r="L8" s="180"/>
      <c r="M8" s="179"/>
      <c r="N8" s="180"/>
      <c r="O8" s="179"/>
      <c r="P8" s="180"/>
      <c r="Q8" s="179"/>
      <c r="R8" s="180"/>
      <c r="S8" s="179"/>
      <c r="T8" s="180"/>
      <c r="U8" s="179"/>
      <c r="V8" s="180"/>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row>
    <row r="9" spans="1:61" s="181" customFormat="1" ht="20.100000000000001" customHeight="1">
      <c r="A9" s="26"/>
      <c r="B9" s="182" t="s">
        <v>20</v>
      </c>
      <c r="C9" s="183"/>
      <c r="D9" s="184"/>
      <c r="E9" s="183"/>
      <c r="F9" s="184"/>
      <c r="G9" s="183"/>
      <c r="H9" s="184"/>
      <c r="I9" s="183"/>
      <c r="J9" s="184"/>
      <c r="K9" s="183"/>
      <c r="L9" s="184"/>
      <c r="M9" s="183"/>
      <c r="N9" s="184"/>
      <c r="O9" s="183"/>
      <c r="P9" s="184"/>
      <c r="Q9" s="183"/>
      <c r="R9" s="184"/>
      <c r="S9" s="183"/>
      <c r="T9" s="184"/>
      <c r="U9" s="183"/>
      <c r="V9" s="184"/>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row>
    <row r="10" spans="1:61" s="181" customFormat="1" ht="20.100000000000001" customHeight="1">
      <c r="A10" s="26"/>
      <c r="B10" s="182" t="s">
        <v>21</v>
      </c>
      <c r="C10" s="179"/>
      <c r="D10" s="180"/>
      <c r="E10" s="179"/>
      <c r="F10" s="180"/>
      <c r="G10" s="179"/>
      <c r="H10" s="180"/>
      <c r="I10" s="179"/>
      <c r="J10" s="180"/>
      <c r="K10" s="179"/>
      <c r="L10" s="180"/>
      <c r="M10" s="179"/>
      <c r="N10" s="180"/>
      <c r="O10" s="179"/>
      <c r="P10" s="180"/>
      <c r="Q10" s="179"/>
      <c r="R10" s="180"/>
      <c r="S10" s="179"/>
      <c r="T10" s="180"/>
      <c r="U10" s="179"/>
      <c r="V10" s="180"/>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row>
    <row r="11" spans="1:61" s="181" customFormat="1" ht="20.100000000000001" customHeight="1">
      <c r="A11" s="26"/>
      <c r="B11" s="182" t="s">
        <v>22</v>
      </c>
      <c r="C11" s="183"/>
      <c r="D11" s="184"/>
      <c r="E11" s="183"/>
      <c r="F11" s="184"/>
      <c r="G11" s="183"/>
      <c r="H11" s="184"/>
      <c r="I11" s="183"/>
      <c r="J11" s="184"/>
      <c r="K11" s="183"/>
      <c r="L11" s="184"/>
      <c r="M11" s="183"/>
      <c r="N11" s="184"/>
      <c r="O11" s="183"/>
      <c r="P11" s="184"/>
      <c r="Q11" s="183"/>
      <c r="R11" s="184"/>
      <c r="S11" s="183"/>
      <c r="T11" s="184"/>
      <c r="U11" s="183"/>
      <c r="V11" s="184"/>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row>
    <row r="12" spans="1:61" s="181" customFormat="1" ht="20.100000000000001" customHeight="1">
      <c r="A12" s="26"/>
      <c r="B12" s="182" t="s">
        <v>30</v>
      </c>
      <c r="C12" s="179"/>
      <c r="D12" s="180"/>
      <c r="E12" s="179"/>
      <c r="F12" s="180"/>
      <c r="G12" s="179"/>
      <c r="H12" s="180"/>
      <c r="I12" s="179"/>
      <c r="J12" s="180"/>
      <c r="K12" s="179"/>
      <c r="L12" s="180"/>
      <c r="M12" s="179"/>
      <c r="N12" s="180"/>
      <c r="O12" s="179"/>
      <c r="P12" s="180"/>
      <c r="Q12" s="179"/>
      <c r="R12" s="180"/>
      <c r="S12" s="179"/>
      <c r="T12" s="180"/>
      <c r="U12" s="179"/>
      <c r="V12" s="180"/>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row>
    <row r="13" spans="1:61" s="181" customFormat="1" ht="20.100000000000001" customHeight="1">
      <c r="A13" s="26"/>
      <c r="B13" s="182" t="s">
        <v>23</v>
      </c>
      <c r="C13" s="183"/>
      <c r="D13" s="184"/>
      <c r="E13" s="183"/>
      <c r="F13" s="184"/>
      <c r="G13" s="183"/>
      <c r="H13" s="184"/>
      <c r="I13" s="183"/>
      <c r="J13" s="184"/>
      <c r="K13" s="183"/>
      <c r="L13" s="184"/>
      <c r="M13" s="183"/>
      <c r="N13" s="184"/>
      <c r="O13" s="183"/>
      <c r="P13" s="184"/>
      <c r="Q13" s="183"/>
      <c r="R13" s="184"/>
      <c r="S13" s="183"/>
      <c r="T13" s="184"/>
      <c r="U13" s="183"/>
      <c r="V13" s="184"/>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row>
    <row r="14" spans="1:61" s="181" customFormat="1" ht="20.100000000000001" customHeight="1">
      <c r="A14" s="26"/>
      <c r="B14" s="182" t="s">
        <v>24</v>
      </c>
      <c r="C14" s="179"/>
      <c r="D14" s="180"/>
      <c r="E14" s="179"/>
      <c r="F14" s="180"/>
      <c r="G14" s="179"/>
      <c r="H14" s="180"/>
      <c r="I14" s="179"/>
      <c r="J14" s="180"/>
      <c r="K14" s="179"/>
      <c r="L14" s="180"/>
      <c r="M14" s="179"/>
      <c r="N14" s="180"/>
      <c r="O14" s="179"/>
      <c r="P14" s="180"/>
      <c r="Q14" s="179"/>
      <c r="R14" s="180"/>
      <c r="S14" s="179"/>
      <c r="T14" s="180"/>
      <c r="U14" s="179"/>
      <c r="V14" s="180"/>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row>
    <row r="15" spans="1:61" s="181" customFormat="1" ht="20.100000000000001" customHeight="1">
      <c r="A15" s="26"/>
      <c r="B15" s="182" t="s">
        <v>25</v>
      </c>
      <c r="C15" s="183"/>
      <c r="D15" s="184"/>
      <c r="E15" s="183"/>
      <c r="F15" s="184"/>
      <c r="G15" s="183"/>
      <c r="H15" s="184"/>
      <c r="I15" s="183"/>
      <c r="J15" s="184"/>
      <c r="K15" s="183"/>
      <c r="L15" s="184"/>
      <c r="M15" s="183"/>
      <c r="N15" s="184"/>
      <c r="O15" s="183"/>
      <c r="P15" s="184"/>
      <c r="Q15" s="183"/>
      <c r="R15" s="184"/>
      <c r="S15" s="183"/>
      <c r="T15" s="184"/>
      <c r="U15" s="183"/>
      <c r="V15" s="184"/>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row>
    <row r="16" spans="1:61" s="181" customFormat="1" ht="20.100000000000001" customHeight="1">
      <c r="A16" s="26"/>
      <c r="B16" s="182" t="s">
        <v>127</v>
      </c>
      <c r="C16" s="179"/>
      <c r="D16" s="180"/>
      <c r="E16" s="179"/>
      <c r="F16" s="180"/>
      <c r="G16" s="179"/>
      <c r="H16" s="180"/>
      <c r="I16" s="179"/>
      <c r="J16" s="180"/>
      <c r="K16" s="179"/>
      <c r="L16" s="180"/>
      <c r="M16" s="179"/>
      <c r="N16" s="180"/>
      <c r="O16" s="179"/>
      <c r="P16" s="180"/>
      <c r="Q16" s="179"/>
      <c r="R16" s="180"/>
      <c r="S16" s="179"/>
      <c r="T16" s="180"/>
      <c r="U16" s="179"/>
      <c r="V16" s="180"/>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row>
    <row r="17" spans="1:61" s="181" customFormat="1" ht="20.100000000000001" customHeight="1">
      <c r="A17" s="26"/>
      <c r="B17" s="182" t="s">
        <v>123</v>
      </c>
      <c r="C17" s="183"/>
      <c r="D17" s="184"/>
      <c r="E17" s="183"/>
      <c r="F17" s="184"/>
      <c r="G17" s="183"/>
      <c r="H17" s="184"/>
      <c r="I17" s="183"/>
      <c r="J17" s="184"/>
      <c r="K17" s="183"/>
      <c r="L17" s="184"/>
      <c r="M17" s="183"/>
      <c r="N17" s="184"/>
      <c r="O17" s="183"/>
      <c r="P17" s="184"/>
      <c r="Q17" s="183"/>
      <c r="R17" s="184"/>
      <c r="S17" s="183"/>
      <c r="T17" s="184"/>
      <c r="U17" s="183"/>
      <c r="V17" s="184"/>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row>
    <row r="18" spans="1:61" s="181" customFormat="1" ht="20.100000000000001" customHeight="1">
      <c r="A18" s="26"/>
      <c r="B18" s="182" t="s">
        <v>139</v>
      </c>
      <c r="C18" s="179"/>
      <c r="D18" s="180"/>
      <c r="E18" s="179"/>
      <c r="F18" s="180"/>
      <c r="G18" s="179"/>
      <c r="H18" s="180"/>
      <c r="I18" s="179"/>
      <c r="J18" s="180"/>
      <c r="K18" s="179"/>
      <c r="L18" s="180"/>
      <c r="M18" s="179"/>
      <c r="N18" s="180"/>
      <c r="O18" s="179"/>
      <c r="P18" s="180"/>
      <c r="Q18" s="179"/>
      <c r="R18" s="180"/>
      <c r="S18" s="179"/>
      <c r="T18" s="180"/>
      <c r="U18" s="179"/>
      <c r="V18" s="180"/>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row>
    <row r="19" spans="1:61" s="181" customFormat="1" ht="20.100000000000001" customHeight="1">
      <c r="A19" s="26"/>
      <c r="B19" s="182"/>
      <c r="C19" s="183"/>
      <c r="D19" s="184"/>
      <c r="E19" s="183"/>
      <c r="F19" s="184"/>
      <c r="G19" s="183"/>
      <c r="H19" s="184"/>
      <c r="I19" s="183"/>
      <c r="J19" s="184"/>
      <c r="K19" s="183"/>
      <c r="L19" s="184"/>
      <c r="M19" s="183"/>
      <c r="N19" s="184"/>
      <c r="O19" s="183"/>
      <c r="P19" s="184"/>
      <c r="Q19" s="183"/>
      <c r="R19" s="184"/>
      <c r="S19" s="183"/>
      <c r="T19" s="184"/>
      <c r="U19" s="183"/>
      <c r="V19" s="184"/>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row>
    <row r="20" spans="1:61" s="181" customFormat="1" ht="20.100000000000001" customHeight="1">
      <c r="A20" s="26"/>
      <c r="B20" s="182"/>
      <c r="C20" s="179"/>
      <c r="D20" s="180"/>
      <c r="E20" s="179"/>
      <c r="F20" s="180"/>
      <c r="G20" s="179"/>
      <c r="H20" s="180"/>
      <c r="I20" s="179"/>
      <c r="J20" s="180"/>
      <c r="K20" s="179"/>
      <c r="L20" s="180"/>
      <c r="M20" s="179"/>
      <c r="N20" s="180"/>
      <c r="O20" s="179"/>
      <c r="P20" s="180"/>
      <c r="Q20" s="179"/>
      <c r="R20" s="180"/>
      <c r="S20" s="179"/>
      <c r="T20" s="180"/>
      <c r="U20" s="179"/>
      <c r="V20" s="180"/>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row>
    <row r="21" spans="1:61" s="181" customFormat="1" ht="20.100000000000001" customHeight="1">
      <c r="A21" s="26"/>
      <c r="B21" s="186"/>
      <c r="C21" s="187"/>
      <c r="D21" s="188"/>
      <c r="E21" s="187"/>
      <c r="F21" s="188"/>
      <c r="G21" s="187"/>
      <c r="H21" s="188"/>
      <c r="I21" s="187"/>
      <c r="J21" s="188"/>
      <c r="K21" s="187"/>
      <c r="L21" s="188"/>
      <c r="M21" s="187"/>
      <c r="N21" s="188"/>
      <c r="O21" s="187"/>
      <c r="P21" s="188"/>
      <c r="Q21" s="187"/>
      <c r="R21" s="188"/>
      <c r="S21" s="187"/>
      <c r="T21" s="188"/>
      <c r="U21" s="187"/>
      <c r="V21" s="188"/>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row>
    <row r="22" spans="1:61" s="181" customFormat="1" ht="20.100000000000001" customHeight="1">
      <c r="A22" s="26"/>
      <c r="B22" s="182"/>
      <c r="C22" s="179"/>
      <c r="D22" s="180"/>
      <c r="E22" s="179"/>
      <c r="F22" s="180"/>
      <c r="G22" s="179"/>
      <c r="H22" s="180"/>
      <c r="I22" s="179"/>
      <c r="J22" s="180"/>
      <c r="K22" s="179"/>
      <c r="L22" s="180"/>
      <c r="M22" s="179"/>
      <c r="N22" s="180"/>
      <c r="O22" s="179"/>
      <c r="P22" s="180"/>
      <c r="Q22" s="179"/>
      <c r="R22" s="180"/>
      <c r="S22" s="179"/>
      <c r="T22" s="180"/>
      <c r="U22" s="179"/>
      <c r="V22" s="180"/>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row>
    <row r="23" spans="1:61" s="181" customFormat="1" ht="20.100000000000001" customHeight="1">
      <c r="A23" s="26"/>
      <c r="B23" s="189"/>
      <c r="C23" s="187"/>
      <c r="D23" s="188"/>
      <c r="E23" s="187"/>
      <c r="F23" s="188"/>
      <c r="G23" s="187"/>
      <c r="H23" s="188"/>
      <c r="I23" s="187"/>
      <c r="J23" s="188"/>
      <c r="K23" s="187"/>
      <c r="L23" s="188"/>
      <c r="M23" s="187"/>
      <c r="N23" s="188"/>
      <c r="O23" s="187"/>
      <c r="P23" s="188"/>
      <c r="Q23" s="187"/>
      <c r="R23" s="188"/>
      <c r="S23" s="187"/>
      <c r="T23" s="188"/>
      <c r="U23" s="187"/>
      <c r="V23" s="188"/>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row>
    <row r="24" spans="1:61" s="181" customFormat="1" ht="20.100000000000001" customHeight="1">
      <c r="A24" s="26"/>
      <c r="B24" s="182"/>
      <c r="C24" s="179"/>
      <c r="D24" s="180"/>
      <c r="E24" s="179"/>
      <c r="F24" s="180"/>
      <c r="G24" s="179"/>
      <c r="H24" s="180"/>
      <c r="I24" s="179"/>
      <c r="J24" s="180"/>
      <c r="K24" s="179"/>
      <c r="L24" s="180"/>
      <c r="M24" s="179"/>
      <c r="N24" s="180"/>
      <c r="O24" s="179"/>
      <c r="P24" s="180"/>
      <c r="Q24" s="179"/>
      <c r="R24" s="180"/>
      <c r="S24" s="179"/>
      <c r="T24" s="180"/>
      <c r="U24" s="179"/>
      <c r="V24" s="180"/>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row>
    <row r="25" spans="1:61" s="181" customFormat="1" ht="20.100000000000001" customHeight="1">
      <c r="A25" s="26"/>
      <c r="B25" s="182"/>
      <c r="C25" s="187"/>
      <c r="D25" s="188"/>
      <c r="E25" s="187"/>
      <c r="F25" s="188"/>
      <c r="G25" s="187"/>
      <c r="H25" s="188"/>
      <c r="I25" s="187"/>
      <c r="J25" s="188"/>
      <c r="K25" s="187"/>
      <c r="L25" s="188"/>
      <c r="M25" s="187"/>
      <c r="N25" s="188"/>
      <c r="O25" s="187"/>
      <c r="P25" s="188"/>
      <c r="Q25" s="187"/>
      <c r="R25" s="188"/>
      <c r="S25" s="187"/>
      <c r="T25" s="188"/>
      <c r="U25" s="187"/>
      <c r="V25" s="188"/>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row>
    <row r="26" spans="1:61" s="181" customFormat="1" ht="20.100000000000001" customHeight="1">
      <c r="A26" s="26"/>
      <c r="B26" s="186"/>
      <c r="C26" s="179"/>
      <c r="D26" s="180"/>
      <c r="E26" s="179"/>
      <c r="F26" s="180"/>
      <c r="G26" s="179"/>
      <c r="H26" s="180"/>
      <c r="I26" s="179"/>
      <c r="J26" s="180"/>
      <c r="K26" s="179"/>
      <c r="L26" s="180"/>
      <c r="M26" s="179"/>
      <c r="N26" s="180"/>
      <c r="O26" s="179"/>
      <c r="P26" s="180"/>
      <c r="Q26" s="179"/>
      <c r="R26" s="180"/>
      <c r="S26" s="179"/>
      <c r="T26" s="180"/>
      <c r="U26" s="179"/>
      <c r="V26" s="180"/>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row>
    <row r="27" spans="1:61" s="181" customFormat="1" ht="20.100000000000001" customHeight="1">
      <c r="A27" s="26"/>
      <c r="B27" s="182"/>
      <c r="C27" s="187"/>
      <c r="D27" s="188"/>
      <c r="E27" s="187"/>
      <c r="F27" s="188"/>
      <c r="G27" s="187"/>
      <c r="H27" s="188"/>
      <c r="I27" s="187"/>
      <c r="J27" s="188"/>
      <c r="K27" s="187"/>
      <c r="L27" s="188"/>
      <c r="M27" s="187"/>
      <c r="N27" s="188"/>
      <c r="O27" s="187"/>
      <c r="P27" s="188"/>
      <c r="Q27" s="187"/>
      <c r="R27" s="188"/>
      <c r="S27" s="187"/>
      <c r="T27" s="188"/>
      <c r="U27" s="187"/>
      <c r="V27" s="188"/>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row>
    <row r="28" spans="1:61" s="181" customFormat="1" ht="20.100000000000001" customHeight="1">
      <c r="A28" s="26"/>
      <c r="B28" s="189"/>
      <c r="C28" s="179"/>
      <c r="D28" s="180"/>
      <c r="E28" s="179"/>
      <c r="F28" s="180"/>
      <c r="G28" s="179"/>
      <c r="H28" s="180"/>
      <c r="I28" s="179"/>
      <c r="J28" s="180"/>
      <c r="K28" s="179"/>
      <c r="L28" s="180"/>
      <c r="M28" s="179"/>
      <c r="N28" s="180"/>
      <c r="O28" s="179"/>
      <c r="P28" s="180"/>
      <c r="Q28" s="179"/>
      <c r="R28" s="180"/>
      <c r="S28" s="179"/>
      <c r="T28" s="180"/>
      <c r="U28" s="179"/>
      <c r="V28" s="180"/>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row>
    <row r="29" spans="1:61" s="181" customFormat="1" ht="20.100000000000001" customHeight="1">
      <c r="A29" s="26"/>
      <c r="B29" s="186"/>
      <c r="C29" s="187"/>
      <c r="D29" s="188"/>
      <c r="E29" s="187"/>
      <c r="F29" s="188"/>
      <c r="G29" s="187"/>
      <c r="H29" s="188"/>
      <c r="I29" s="187"/>
      <c r="J29" s="188"/>
      <c r="K29" s="187"/>
      <c r="L29" s="188"/>
      <c r="M29" s="187"/>
      <c r="N29" s="188"/>
      <c r="O29" s="187"/>
      <c r="P29" s="188"/>
      <c r="Q29" s="187"/>
      <c r="R29" s="188"/>
      <c r="S29" s="187"/>
      <c r="T29" s="188"/>
      <c r="U29" s="187"/>
      <c r="V29" s="188"/>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row>
    <row r="30" spans="1:61" s="181" customFormat="1" ht="20.100000000000001" customHeight="1">
      <c r="A30" s="26"/>
      <c r="B30" s="182"/>
      <c r="C30" s="179"/>
      <c r="D30" s="180"/>
      <c r="E30" s="179"/>
      <c r="F30" s="180"/>
      <c r="G30" s="179"/>
      <c r="H30" s="180"/>
      <c r="I30" s="179"/>
      <c r="J30" s="180"/>
      <c r="K30" s="179"/>
      <c r="L30" s="180"/>
      <c r="M30" s="179"/>
      <c r="N30" s="180"/>
      <c r="O30" s="179"/>
      <c r="P30" s="180"/>
      <c r="Q30" s="179"/>
      <c r="R30" s="180"/>
      <c r="S30" s="179"/>
      <c r="T30" s="180"/>
      <c r="U30" s="179"/>
      <c r="V30" s="180"/>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row>
    <row r="31" spans="1:61" s="181" customFormat="1" ht="20.100000000000001" customHeight="1">
      <c r="A31" s="26"/>
      <c r="B31" s="189"/>
      <c r="C31" s="187"/>
      <c r="D31" s="188"/>
      <c r="E31" s="187"/>
      <c r="F31" s="188"/>
      <c r="G31" s="187"/>
      <c r="H31" s="188"/>
      <c r="I31" s="187"/>
      <c r="J31" s="188"/>
      <c r="K31" s="187"/>
      <c r="L31" s="188"/>
      <c r="M31" s="187"/>
      <c r="N31" s="188"/>
      <c r="O31" s="187"/>
      <c r="P31" s="188"/>
      <c r="Q31" s="187"/>
      <c r="R31" s="188"/>
      <c r="S31" s="187"/>
      <c r="T31" s="188"/>
      <c r="U31" s="187"/>
      <c r="V31" s="188"/>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row>
    <row r="32" spans="1:61" s="181" customFormat="1" ht="20.100000000000001" customHeight="1">
      <c r="A32" s="26"/>
      <c r="B32" s="182"/>
      <c r="C32" s="179"/>
      <c r="D32" s="180"/>
      <c r="E32" s="179"/>
      <c r="F32" s="180"/>
      <c r="G32" s="179"/>
      <c r="H32" s="180"/>
      <c r="I32" s="179"/>
      <c r="J32" s="180"/>
      <c r="K32" s="179"/>
      <c r="L32" s="180"/>
      <c r="M32" s="179"/>
      <c r="N32" s="180"/>
      <c r="O32" s="179"/>
      <c r="P32" s="180"/>
      <c r="Q32" s="179"/>
      <c r="R32" s="180"/>
      <c r="S32" s="179"/>
      <c r="T32" s="180"/>
      <c r="U32" s="179"/>
      <c r="V32" s="180"/>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row>
    <row r="33" spans="1:61" s="181" customFormat="1" ht="20.100000000000001" customHeight="1">
      <c r="A33" s="26"/>
      <c r="B33" s="182"/>
      <c r="C33" s="187"/>
      <c r="D33" s="188"/>
      <c r="E33" s="187"/>
      <c r="F33" s="188"/>
      <c r="G33" s="187"/>
      <c r="H33" s="188"/>
      <c r="I33" s="187"/>
      <c r="J33" s="188"/>
      <c r="K33" s="187"/>
      <c r="L33" s="188"/>
      <c r="M33" s="187"/>
      <c r="N33" s="188"/>
      <c r="O33" s="187"/>
      <c r="P33" s="188"/>
      <c r="Q33" s="187"/>
      <c r="R33" s="188"/>
      <c r="S33" s="187"/>
      <c r="T33" s="188"/>
      <c r="U33" s="187"/>
      <c r="V33" s="188"/>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row>
    <row r="34" spans="1:61" s="181" customFormat="1" ht="20.100000000000001" customHeight="1">
      <c r="A34" s="26"/>
      <c r="B34" s="182"/>
      <c r="C34" s="179"/>
      <c r="D34" s="180"/>
      <c r="E34" s="179"/>
      <c r="F34" s="180"/>
      <c r="G34" s="179"/>
      <c r="H34" s="180"/>
      <c r="I34" s="179"/>
      <c r="J34" s="180"/>
      <c r="K34" s="179"/>
      <c r="L34" s="180"/>
      <c r="M34" s="179"/>
      <c r="N34" s="180"/>
      <c r="O34" s="179"/>
      <c r="P34" s="180"/>
      <c r="Q34" s="179"/>
      <c r="R34" s="180"/>
      <c r="S34" s="179"/>
      <c r="T34" s="180"/>
      <c r="U34" s="179"/>
      <c r="V34" s="180"/>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row>
    <row r="35" spans="1:61" s="181" customFormat="1" ht="20.100000000000001" customHeight="1">
      <c r="A35" s="26"/>
      <c r="B35" s="182"/>
      <c r="C35" s="187"/>
      <c r="D35" s="188"/>
      <c r="E35" s="187"/>
      <c r="F35" s="188"/>
      <c r="G35" s="187"/>
      <c r="H35" s="188"/>
      <c r="I35" s="187"/>
      <c r="J35" s="188"/>
      <c r="K35" s="187"/>
      <c r="L35" s="188"/>
      <c r="M35" s="187"/>
      <c r="N35" s="188"/>
      <c r="O35" s="187"/>
      <c r="P35" s="188"/>
      <c r="Q35" s="187"/>
      <c r="R35" s="188"/>
      <c r="S35" s="187"/>
      <c r="T35" s="188"/>
      <c r="U35" s="187"/>
      <c r="V35" s="188"/>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row>
    <row r="36" spans="1:61" s="181" customFormat="1" ht="20.100000000000001" customHeight="1">
      <c r="A36" s="26"/>
      <c r="B36" s="182"/>
      <c r="C36" s="179"/>
      <c r="D36" s="180"/>
      <c r="E36" s="179"/>
      <c r="F36" s="180"/>
      <c r="G36" s="179"/>
      <c r="H36" s="180"/>
      <c r="I36" s="179"/>
      <c r="J36" s="180"/>
      <c r="K36" s="179"/>
      <c r="L36" s="180"/>
      <c r="M36" s="179"/>
      <c r="N36" s="180"/>
      <c r="O36" s="179"/>
      <c r="P36" s="180"/>
      <c r="Q36" s="179"/>
      <c r="R36" s="180"/>
      <c r="S36" s="179"/>
      <c r="T36" s="180"/>
      <c r="U36" s="179"/>
      <c r="V36" s="180"/>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row>
    <row r="37" spans="1:61" s="181" customFormat="1" ht="20.100000000000001" customHeight="1">
      <c r="A37" s="26"/>
      <c r="B37" s="182"/>
      <c r="C37" s="187"/>
      <c r="D37" s="188"/>
      <c r="E37" s="187"/>
      <c r="F37" s="188"/>
      <c r="G37" s="187"/>
      <c r="H37" s="188"/>
      <c r="I37" s="187"/>
      <c r="J37" s="188"/>
      <c r="K37" s="187"/>
      <c r="L37" s="188"/>
      <c r="M37" s="187"/>
      <c r="N37" s="188"/>
      <c r="O37" s="187"/>
      <c r="P37" s="188"/>
      <c r="Q37" s="187"/>
      <c r="R37" s="188"/>
      <c r="S37" s="187"/>
      <c r="T37" s="188"/>
      <c r="U37" s="187"/>
      <c r="V37" s="188"/>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row>
    <row r="38" spans="1:61" s="181" customFormat="1" ht="20.100000000000001" customHeight="1">
      <c r="A38" s="26"/>
      <c r="B38" s="182"/>
      <c r="C38" s="179"/>
      <c r="D38" s="180"/>
      <c r="E38" s="179"/>
      <c r="F38" s="180"/>
      <c r="G38" s="179"/>
      <c r="H38" s="180"/>
      <c r="I38" s="179"/>
      <c r="J38" s="180"/>
      <c r="K38" s="179"/>
      <c r="L38" s="180"/>
      <c r="M38" s="179"/>
      <c r="N38" s="180"/>
      <c r="O38" s="179"/>
      <c r="P38" s="180"/>
      <c r="Q38" s="179"/>
      <c r="R38" s="180"/>
      <c r="S38" s="179"/>
      <c r="T38" s="180"/>
      <c r="U38" s="179"/>
      <c r="V38" s="180"/>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row>
    <row r="39" spans="1:61" s="181" customFormat="1" ht="20.100000000000001" customHeight="1">
      <c r="A39" s="26"/>
      <c r="B39" s="182"/>
      <c r="C39" s="187"/>
      <c r="D39" s="188"/>
      <c r="E39" s="187"/>
      <c r="F39" s="188"/>
      <c r="G39" s="187"/>
      <c r="H39" s="188"/>
      <c r="I39" s="187"/>
      <c r="J39" s="188"/>
      <c r="K39" s="187"/>
      <c r="L39" s="188"/>
      <c r="M39" s="187"/>
      <c r="N39" s="188"/>
      <c r="O39" s="187"/>
      <c r="P39" s="188"/>
      <c r="Q39" s="187"/>
      <c r="R39" s="188"/>
      <c r="S39" s="187"/>
      <c r="T39" s="188"/>
      <c r="U39" s="187"/>
      <c r="V39" s="188"/>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row>
    <row r="40" spans="1:61" s="181" customFormat="1" ht="20.100000000000001" customHeight="1">
      <c r="A40" s="26"/>
      <c r="B40" s="182"/>
      <c r="C40" s="179"/>
      <c r="D40" s="180"/>
      <c r="E40" s="179"/>
      <c r="F40" s="180"/>
      <c r="G40" s="179"/>
      <c r="H40" s="180"/>
      <c r="I40" s="179"/>
      <c r="J40" s="180"/>
      <c r="K40" s="179"/>
      <c r="L40" s="180"/>
      <c r="M40" s="179"/>
      <c r="N40" s="180"/>
      <c r="O40" s="179"/>
      <c r="P40" s="180"/>
      <c r="Q40" s="179"/>
      <c r="R40" s="180"/>
      <c r="S40" s="179"/>
      <c r="T40" s="180"/>
      <c r="U40" s="179"/>
      <c r="V40" s="180"/>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row>
    <row r="41" spans="1:61" s="181" customFormat="1" ht="20.100000000000001" customHeight="1">
      <c r="A41" s="26"/>
      <c r="B41" s="189"/>
      <c r="C41" s="187"/>
      <c r="D41" s="188"/>
      <c r="E41" s="187"/>
      <c r="F41" s="188"/>
      <c r="G41" s="187"/>
      <c r="H41" s="188"/>
      <c r="I41" s="187"/>
      <c r="J41" s="188"/>
      <c r="K41" s="187"/>
      <c r="L41" s="188"/>
      <c r="M41" s="187"/>
      <c r="N41" s="188"/>
      <c r="O41" s="187"/>
      <c r="P41" s="188"/>
      <c r="Q41" s="187"/>
      <c r="R41" s="188"/>
      <c r="S41" s="187"/>
      <c r="T41" s="188"/>
      <c r="U41" s="187"/>
      <c r="V41" s="188"/>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row>
    <row r="42" spans="1:61" s="181" customFormat="1" ht="20.100000000000001" customHeight="1">
      <c r="A42" s="26"/>
      <c r="B42" s="190"/>
      <c r="C42" s="179"/>
      <c r="D42" s="180"/>
      <c r="E42" s="179"/>
      <c r="F42" s="180"/>
      <c r="G42" s="179"/>
      <c r="H42" s="180"/>
      <c r="I42" s="179"/>
      <c r="J42" s="180"/>
      <c r="K42" s="179"/>
      <c r="L42" s="180"/>
      <c r="M42" s="179"/>
      <c r="N42" s="180"/>
      <c r="O42" s="179"/>
      <c r="P42" s="180"/>
      <c r="Q42" s="179"/>
      <c r="R42" s="180"/>
      <c r="S42" s="179"/>
      <c r="T42" s="180"/>
      <c r="U42" s="179"/>
      <c r="V42" s="180"/>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row>
    <row r="43" spans="1:61" s="26" customFormat="1"/>
    <row r="44" spans="1:61" s="26" customFormat="1"/>
    <row r="45" spans="1:61" s="26" customFormat="1"/>
    <row r="46" spans="1:61" s="26" customFormat="1"/>
    <row r="47" spans="1:61" s="26" customFormat="1"/>
    <row r="48" spans="1:61" s="26" customFormat="1"/>
    <row r="49" s="26" customFormat="1"/>
    <row r="50" s="26" customFormat="1"/>
    <row r="51" s="26" customFormat="1"/>
    <row r="52" s="26" customFormat="1"/>
    <row r="53" s="26" customFormat="1"/>
    <row r="54" s="26" customFormat="1"/>
    <row r="55" s="26" customFormat="1"/>
    <row r="56" s="5" customFormat="1"/>
    <row r="57" s="5" customFormat="1"/>
    <row r="58" s="5" customFormat="1"/>
    <row r="59" s="5" customFormat="1"/>
    <row r="60" s="5" customFormat="1"/>
    <row r="61" s="5" customFormat="1"/>
    <row r="62" s="5" customFormat="1"/>
    <row r="63" s="5" customFormat="1"/>
    <row r="6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row r="138" s="5" customFormat="1"/>
    <row r="139" s="5" customFormat="1"/>
    <row r="140" s="5" customFormat="1"/>
    <row r="141" s="5" customFormat="1"/>
    <row r="142" s="5" customFormat="1"/>
    <row r="143" s="5" customFormat="1"/>
    <row r="144" s="5" customFormat="1"/>
    <row r="145" s="5" customFormat="1"/>
    <row r="146" s="5" customFormat="1"/>
    <row r="147" s="5" customFormat="1"/>
    <row r="148" s="5" customFormat="1"/>
    <row r="149" s="5" customFormat="1"/>
    <row r="150" s="5" customFormat="1"/>
    <row r="151" s="5" customFormat="1"/>
    <row r="152" s="5" customFormat="1"/>
    <row r="153" s="5" customFormat="1"/>
    <row r="154" s="5" customFormat="1"/>
    <row r="155" s="5" customFormat="1"/>
    <row r="156" s="5" customFormat="1"/>
    <row r="157" s="5" customFormat="1"/>
    <row r="158" s="5" customFormat="1"/>
    <row r="159" s="5" customFormat="1"/>
    <row r="160" s="5" customFormat="1"/>
    <row r="161" s="5" customFormat="1"/>
    <row r="162" s="5" customFormat="1"/>
    <row r="163" s="5" customFormat="1"/>
    <row r="164" s="5" customFormat="1"/>
    <row r="165" s="5" customFormat="1"/>
    <row r="166" s="5" customFormat="1"/>
    <row r="167" s="5" customFormat="1"/>
    <row r="168" s="5" customFormat="1"/>
    <row r="169" s="5" customFormat="1"/>
    <row r="170" s="5" customFormat="1"/>
    <row r="171" s="5" customFormat="1"/>
    <row r="172" s="5" customFormat="1"/>
    <row r="173" s="5" customFormat="1"/>
    <row r="174" s="5" customFormat="1"/>
    <row r="175" s="5" customFormat="1"/>
    <row r="176" s="5" customFormat="1"/>
    <row r="177" s="5" customFormat="1"/>
    <row r="178" s="5" customFormat="1"/>
    <row r="179" s="5" customFormat="1"/>
    <row r="180" s="5" customFormat="1"/>
    <row r="181" s="5" customFormat="1"/>
    <row r="182" s="5" customFormat="1"/>
    <row r="183" s="5" customFormat="1"/>
    <row r="184" s="5" customFormat="1"/>
    <row r="185" s="5" customFormat="1"/>
    <row r="186" s="5" customFormat="1"/>
    <row r="187" s="5" customFormat="1"/>
    <row r="188" s="5" customFormat="1"/>
    <row r="189" s="5" customFormat="1"/>
    <row r="190" s="5" customFormat="1"/>
    <row r="191" s="5" customFormat="1"/>
    <row r="192" s="5" customFormat="1"/>
    <row r="193" s="5" customFormat="1"/>
    <row r="194" s="5" customFormat="1"/>
    <row r="195" s="5" customFormat="1"/>
    <row r="196" s="5" customFormat="1"/>
    <row r="197" s="5" customFormat="1"/>
    <row r="198" s="5" customFormat="1"/>
    <row r="199" s="5" customFormat="1"/>
    <row r="200" s="5" customFormat="1"/>
    <row r="201" s="5" customFormat="1"/>
    <row r="202" s="5" customFormat="1"/>
    <row r="203" s="5" customFormat="1"/>
    <row r="204" s="5" customFormat="1"/>
    <row r="205" s="5" customFormat="1"/>
    <row r="206" s="5" customFormat="1"/>
    <row r="207" s="5" customFormat="1"/>
    <row r="208" s="5" customFormat="1"/>
    <row r="209" s="5" customFormat="1"/>
    <row r="210" s="5" customFormat="1"/>
    <row r="211" s="5" customFormat="1"/>
    <row r="212" s="5" customFormat="1"/>
    <row r="213" s="5" customFormat="1"/>
    <row r="214" s="5" customFormat="1"/>
    <row r="215" s="5" customFormat="1"/>
    <row r="216" s="5" customFormat="1"/>
    <row r="217" s="5" customFormat="1"/>
    <row r="218" s="5" customFormat="1"/>
    <row r="219" s="5" customFormat="1"/>
    <row r="220" s="5" customFormat="1"/>
    <row r="221" s="5" customFormat="1"/>
    <row r="222" s="5" customFormat="1"/>
    <row r="223" s="5" customFormat="1"/>
    <row r="224" s="5" customFormat="1"/>
    <row r="225" s="5" customFormat="1"/>
    <row r="226" s="5" customFormat="1"/>
    <row r="227" s="5" customFormat="1"/>
    <row r="228" s="5" customFormat="1"/>
    <row r="229" s="5" customFormat="1"/>
    <row r="230" s="5" customFormat="1"/>
    <row r="231" s="5" customFormat="1"/>
    <row r="232" s="5" customFormat="1"/>
    <row r="233" s="5" customFormat="1"/>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AB45"/>
  <sheetViews>
    <sheetView zoomScale="90" zoomScaleNormal="90" workbookViewId="0">
      <selection activeCell="F32" sqref="F32"/>
    </sheetView>
  </sheetViews>
  <sheetFormatPr defaultRowHeight="14.25"/>
  <cols>
    <col min="1" max="1" width="4.5703125" style="5" customWidth="1"/>
    <col min="2" max="2" width="42.5703125" style="5" customWidth="1"/>
    <col min="3" max="3" width="21.42578125" style="5" customWidth="1"/>
    <col min="4" max="4" width="25.5703125" style="5" customWidth="1"/>
    <col min="5" max="5" width="23.140625" style="5" bestFit="1" customWidth="1"/>
    <col min="6" max="6" width="25.5703125" style="5" customWidth="1"/>
    <col min="7" max="7" width="24.5703125" style="5" bestFit="1" customWidth="1"/>
    <col min="8" max="8" width="17.28515625" style="5" bestFit="1" customWidth="1"/>
    <col min="9" max="9" width="24" style="5" bestFit="1" customWidth="1"/>
    <col min="10" max="10" width="13.5703125" style="5" customWidth="1"/>
    <col min="11" max="11" width="11.5703125" style="5" customWidth="1"/>
    <col min="12" max="12" width="11.28515625" style="5" customWidth="1"/>
    <col min="13" max="13" width="11.140625" style="5" customWidth="1"/>
    <col min="14" max="14" width="11" style="5" customWidth="1"/>
    <col min="15" max="15" width="11" style="15" customWidth="1"/>
    <col min="16" max="16" width="9.140625" style="15"/>
    <col min="17" max="17" width="23.140625" style="5" bestFit="1" customWidth="1"/>
    <col min="18" max="18" width="19.28515625" style="5" bestFit="1" customWidth="1"/>
    <col min="19" max="19" width="23" style="5" bestFit="1" customWidth="1"/>
    <col min="20" max="20" width="16.28515625" style="5" bestFit="1" customWidth="1"/>
    <col min="21" max="21" width="4.5703125" style="5" bestFit="1" customWidth="1"/>
    <col min="22" max="22" width="7.42578125" style="5" bestFit="1" customWidth="1"/>
    <col min="23" max="23" width="6.85546875" style="5" bestFit="1" customWidth="1"/>
    <col min="24" max="24" width="4.42578125" style="5" bestFit="1" customWidth="1"/>
    <col min="25" max="25" width="6.7109375" style="5" bestFit="1" customWidth="1"/>
    <col min="26" max="26" width="4.140625" style="5" bestFit="1" customWidth="1"/>
    <col min="27" max="27" width="5.7109375" style="5" bestFit="1" customWidth="1"/>
    <col min="28" max="28" width="9.140625" style="15"/>
    <col min="29" max="16384" width="9.140625" style="5"/>
  </cols>
  <sheetData>
    <row r="1" spans="1:28" s="193" customFormat="1" ht="18">
      <c r="B1" s="7" t="s">
        <v>33</v>
      </c>
      <c r="O1" s="194"/>
      <c r="P1" s="194"/>
      <c r="AB1" s="194"/>
    </row>
    <row r="4" spans="1:28" ht="18">
      <c r="B4" s="195" t="s">
        <v>34</v>
      </c>
    </row>
    <row r="5" spans="1:28">
      <c r="B5" s="21"/>
      <c r="C5" s="21"/>
      <c r="D5" s="21"/>
      <c r="E5" s="21"/>
      <c r="F5" s="21"/>
      <c r="G5" s="21"/>
      <c r="H5" s="21"/>
      <c r="I5" s="21"/>
    </row>
    <row r="6" spans="1:28" ht="15">
      <c r="A6" s="16"/>
      <c r="B6" s="264" t="s">
        <v>80</v>
      </c>
      <c r="C6" s="261" t="s">
        <v>88</v>
      </c>
      <c r="D6" s="262"/>
      <c r="E6" s="262"/>
      <c r="F6" s="262"/>
      <c r="G6" s="262" t="s">
        <v>89</v>
      </c>
      <c r="H6" s="262"/>
      <c r="I6" s="263"/>
    </row>
    <row r="7" spans="1:28" ht="15">
      <c r="A7" s="16"/>
      <c r="B7" s="265"/>
      <c r="C7" s="196" t="s">
        <v>11</v>
      </c>
      <c r="D7" s="197" t="s">
        <v>36</v>
      </c>
      <c r="E7" s="197" t="s">
        <v>37</v>
      </c>
      <c r="F7" s="197" t="s">
        <v>38</v>
      </c>
      <c r="G7" s="197" t="s">
        <v>36</v>
      </c>
      <c r="H7" s="197" t="s">
        <v>93</v>
      </c>
      <c r="I7" s="198" t="s">
        <v>38</v>
      </c>
    </row>
    <row r="8" spans="1:28">
      <c r="B8" s="74" t="s">
        <v>39</v>
      </c>
      <c r="C8" s="199">
        <v>1211364</v>
      </c>
      <c r="D8" s="199">
        <v>4331</v>
      </c>
      <c r="E8" s="199">
        <v>1191827</v>
      </c>
      <c r="F8" s="199">
        <v>15206</v>
      </c>
      <c r="G8" s="200">
        <f>D8/C8</f>
        <v>3.5753084952169622E-3</v>
      </c>
      <c r="H8" s="200">
        <f>E8/C8</f>
        <v>0.98387189977578993</v>
      </c>
      <c r="I8" s="200">
        <f>F8/C8</f>
        <v>1.2552791728993103E-2</v>
      </c>
    </row>
    <row r="9" spans="1:28">
      <c r="B9" s="58" t="s">
        <v>40</v>
      </c>
      <c r="C9" s="201">
        <v>1433168</v>
      </c>
      <c r="D9" s="201">
        <v>1127275</v>
      </c>
      <c r="E9" s="201">
        <v>301465</v>
      </c>
      <c r="F9" s="201">
        <v>4428</v>
      </c>
      <c r="G9" s="202">
        <f t="shared" ref="G9:G20" si="0">D9/C9</f>
        <v>0.78656165920534094</v>
      </c>
      <c r="H9" s="202">
        <f t="shared" ref="H9:H20" si="1">E9/C9</f>
        <v>0.21034868208053767</v>
      </c>
      <c r="I9" s="202">
        <f t="shared" ref="I9:I20" si="2">F9/C9</f>
        <v>3.0896587141214429E-3</v>
      </c>
    </row>
    <row r="10" spans="1:28">
      <c r="B10" s="69" t="s">
        <v>41</v>
      </c>
      <c r="C10" s="89">
        <v>507710</v>
      </c>
      <c r="D10" s="89">
        <v>469105</v>
      </c>
      <c r="E10" s="89">
        <v>38605</v>
      </c>
      <c r="F10" s="69">
        <v>0</v>
      </c>
      <c r="G10" s="203">
        <f t="shared" si="0"/>
        <v>0.92396249827657517</v>
      </c>
      <c r="H10" s="203">
        <f t="shared" si="1"/>
        <v>7.6037501723424786E-2</v>
      </c>
      <c r="I10" s="203">
        <f t="shared" si="2"/>
        <v>0</v>
      </c>
    </row>
    <row r="11" spans="1:28">
      <c r="B11" s="57" t="s">
        <v>42</v>
      </c>
      <c r="C11" s="92">
        <v>390780</v>
      </c>
      <c r="D11" s="92">
        <v>351695</v>
      </c>
      <c r="E11" s="92">
        <v>37569</v>
      </c>
      <c r="F11" s="92">
        <v>1516</v>
      </c>
      <c r="G11" s="204">
        <f t="shared" si="0"/>
        <v>0.89998208710783556</v>
      </c>
      <c r="H11" s="204">
        <f t="shared" si="1"/>
        <v>9.6138492246276672E-2</v>
      </c>
      <c r="I11" s="204">
        <f t="shared" si="2"/>
        <v>3.8794206458877115E-3</v>
      </c>
    </row>
    <row r="12" spans="1:28">
      <c r="B12" s="69" t="s">
        <v>43</v>
      </c>
      <c r="C12" s="89">
        <v>74842</v>
      </c>
      <c r="D12" s="89">
        <v>74790</v>
      </c>
      <c r="E12" s="69">
        <v>0</v>
      </c>
      <c r="F12" s="69">
        <v>52</v>
      </c>
      <c r="G12" s="203">
        <f t="shared" si="0"/>
        <v>0.9993052029609043</v>
      </c>
      <c r="H12" s="203">
        <f t="shared" si="1"/>
        <v>0</v>
      </c>
      <c r="I12" s="203">
        <f t="shared" si="2"/>
        <v>6.9479703909569493E-4</v>
      </c>
    </row>
    <row r="13" spans="1:28">
      <c r="B13" s="57" t="s">
        <v>44</v>
      </c>
      <c r="C13" s="92">
        <v>156096</v>
      </c>
      <c r="D13" s="92">
        <v>156096</v>
      </c>
      <c r="E13" s="57">
        <v>0</v>
      </c>
      <c r="F13" s="57">
        <v>0</v>
      </c>
      <c r="G13" s="204">
        <f t="shared" si="0"/>
        <v>1</v>
      </c>
      <c r="H13" s="204">
        <f>E13/C13</f>
        <v>0</v>
      </c>
      <c r="I13" s="204">
        <f>F13/C13</f>
        <v>0</v>
      </c>
    </row>
    <row r="14" spans="1:28">
      <c r="B14" s="69" t="s">
        <v>45</v>
      </c>
      <c r="C14" s="89">
        <v>39584</v>
      </c>
      <c r="D14" s="89">
        <v>137</v>
      </c>
      <c r="E14" s="89">
        <v>39445</v>
      </c>
      <c r="F14" s="69">
        <v>2</v>
      </c>
      <c r="G14" s="203">
        <f t="shared" si="0"/>
        <v>3.4609943411479387E-3</v>
      </c>
      <c r="H14" s="203">
        <f t="shared" si="1"/>
        <v>0.99648848019401781</v>
      </c>
      <c r="I14" s="203">
        <f t="shared" si="2"/>
        <v>5.0525464834276473E-5</v>
      </c>
    </row>
    <row r="15" spans="1:28">
      <c r="B15" s="57" t="s">
        <v>46</v>
      </c>
      <c r="C15" s="92">
        <v>35152</v>
      </c>
      <c r="D15" s="92">
        <v>13667</v>
      </c>
      <c r="E15" s="92">
        <v>21060</v>
      </c>
      <c r="F15" s="57">
        <v>425</v>
      </c>
      <c r="G15" s="204">
        <f t="shared" si="0"/>
        <v>0.38879722348657259</v>
      </c>
      <c r="H15" s="204">
        <f t="shared" si="1"/>
        <v>0.59911242603550297</v>
      </c>
      <c r="I15" s="204">
        <f t="shared" si="2"/>
        <v>1.2090350477924443E-2</v>
      </c>
    </row>
    <row r="16" spans="1:28">
      <c r="B16" s="69" t="s">
        <v>47</v>
      </c>
      <c r="C16" s="89">
        <v>54086</v>
      </c>
      <c r="D16" s="89">
        <v>54086</v>
      </c>
      <c r="E16" s="69">
        <v>0</v>
      </c>
      <c r="F16" s="69">
        <v>0</v>
      </c>
      <c r="G16" s="203">
        <f t="shared" si="0"/>
        <v>1</v>
      </c>
      <c r="H16" s="203">
        <f t="shared" si="1"/>
        <v>0</v>
      </c>
      <c r="I16" s="203">
        <f t="shared" si="2"/>
        <v>0</v>
      </c>
    </row>
    <row r="17" spans="2:28">
      <c r="B17" s="57" t="s">
        <v>48</v>
      </c>
      <c r="C17" s="92">
        <v>174918</v>
      </c>
      <c r="D17" s="92">
        <v>7699</v>
      </c>
      <c r="E17" s="92">
        <v>164786</v>
      </c>
      <c r="F17" s="92">
        <v>2433</v>
      </c>
      <c r="G17" s="204">
        <f t="shared" si="0"/>
        <v>4.4014909843469514E-2</v>
      </c>
      <c r="H17" s="204">
        <f t="shared" si="1"/>
        <v>0.94207571547810975</v>
      </c>
      <c r="I17" s="204">
        <f t="shared" si="2"/>
        <v>1.3909374678420745E-2</v>
      </c>
      <c r="O17" s="5"/>
      <c r="P17" s="5"/>
      <c r="AB17" s="5"/>
    </row>
    <row r="18" spans="2:28">
      <c r="B18" s="69" t="s">
        <v>124</v>
      </c>
      <c r="C18" s="89">
        <v>11133</v>
      </c>
      <c r="D18" s="89">
        <v>10311</v>
      </c>
      <c r="E18" s="89">
        <v>819</v>
      </c>
      <c r="F18" s="89">
        <v>3</v>
      </c>
      <c r="G18" s="203">
        <f t="shared" si="0"/>
        <v>0.92616545405551065</v>
      </c>
      <c r="H18" s="203">
        <f t="shared" si="1"/>
        <v>7.3565076798706552E-2</v>
      </c>
      <c r="I18" s="203">
        <f t="shared" si="2"/>
        <v>2.6946914578280785E-4</v>
      </c>
      <c r="O18" s="5"/>
      <c r="P18" s="5"/>
      <c r="AB18" s="5"/>
    </row>
    <row r="19" spans="2:28">
      <c r="B19" s="57" t="s">
        <v>49</v>
      </c>
      <c r="C19" s="92">
        <v>167057</v>
      </c>
      <c r="D19" s="92">
        <v>8527</v>
      </c>
      <c r="E19" s="92">
        <v>152262</v>
      </c>
      <c r="F19" s="92">
        <v>6268</v>
      </c>
      <c r="G19" s="204">
        <f t="shared" si="0"/>
        <v>5.1042458562047685E-2</v>
      </c>
      <c r="H19" s="204">
        <f t="shared" si="1"/>
        <v>0.91143741357740171</v>
      </c>
      <c r="I19" s="204">
        <f t="shared" si="2"/>
        <v>3.7520127860550589E-2</v>
      </c>
      <c r="O19" s="5"/>
      <c r="P19" s="5"/>
      <c r="AB19" s="5"/>
    </row>
    <row r="20" spans="2:28">
      <c r="B20" s="58" t="s">
        <v>50</v>
      </c>
      <c r="C20" s="201">
        <v>2811589</v>
      </c>
      <c r="D20" s="201">
        <v>1140133</v>
      </c>
      <c r="E20" s="201">
        <v>1645554</v>
      </c>
      <c r="F20" s="201">
        <v>25902</v>
      </c>
      <c r="G20" s="202">
        <f t="shared" si="0"/>
        <v>0.40551197205565964</v>
      </c>
      <c r="H20" s="202">
        <f t="shared" si="1"/>
        <v>0.58527544388600183</v>
      </c>
      <c r="I20" s="202">
        <f t="shared" si="2"/>
        <v>9.2125840583385417E-3</v>
      </c>
      <c r="O20" s="5"/>
      <c r="P20" s="5"/>
      <c r="AB20" s="5"/>
    </row>
    <row r="21" spans="2:28">
      <c r="B21" s="205" t="s">
        <v>51</v>
      </c>
      <c r="C21" s="96">
        <f>C17+C19</f>
        <v>341975</v>
      </c>
      <c r="D21" s="96">
        <f>D17+D19</f>
        <v>16226</v>
      </c>
      <c r="E21" s="96">
        <f t="shared" ref="E21:F21" si="3">E17+E19</f>
        <v>317048</v>
      </c>
      <c r="F21" s="96">
        <f t="shared" si="3"/>
        <v>8701</v>
      </c>
      <c r="G21" s="206">
        <f>D21/C21</f>
        <v>4.7447912859127132E-2</v>
      </c>
      <c r="H21" s="206">
        <f t="shared" ref="H21" si="4">E21/C21</f>
        <v>0.92710870677681112</v>
      </c>
      <c r="I21" s="206">
        <f t="shared" ref="I21" si="5">F21/C21</f>
        <v>2.5443380364061699E-2</v>
      </c>
      <c r="O21" s="5"/>
      <c r="P21" s="5"/>
      <c r="AB21" s="5"/>
    </row>
    <row r="22" spans="2:28">
      <c r="B22" s="207" t="s">
        <v>228</v>
      </c>
      <c r="C22" s="26"/>
      <c r="D22" s="26"/>
      <c r="E22" s="26"/>
      <c r="F22" s="26"/>
      <c r="G22" s="26"/>
      <c r="H22" s="26"/>
      <c r="I22" s="26"/>
      <c r="O22" s="5"/>
      <c r="P22" s="5"/>
      <c r="AB22" s="5"/>
    </row>
    <row r="23" spans="2:28">
      <c r="B23" s="208" t="s">
        <v>35</v>
      </c>
      <c r="C23" s="26"/>
      <c r="D23" s="26"/>
      <c r="E23" s="26"/>
      <c r="F23" s="26"/>
      <c r="G23" s="26"/>
      <c r="H23" s="26"/>
      <c r="I23" s="26"/>
      <c r="O23" s="5"/>
      <c r="P23" s="5"/>
      <c r="AB23" s="5"/>
    </row>
    <row r="24" spans="2:28">
      <c r="B24" s="207"/>
      <c r="C24" s="26"/>
      <c r="D24" s="26"/>
      <c r="E24" s="26"/>
      <c r="F24" s="26"/>
      <c r="G24" s="26"/>
      <c r="H24" s="26"/>
      <c r="I24" s="26"/>
      <c r="O24" s="5"/>
      <c r="P24" s="5"/>
      <c r="AB24" s="5"/>
    </row>
    <row r="25" spans="2:28" ht="15">
      <c r="B25" s="209" t="s">
        <v>227</v>
      </c>
      <c r="C25" s="26"/>
      <c r="D25" s="26"/>
      <c r="E25" s="26"/>
      <c r="F25" s="26"/>
      <c r="G25" s="26"/>
      <c r="H25" s="26"/>
      <c r="I25" s="26"/>
      <c r="O25" s="5"/>
      <c r="P25" s="5"/>
      <c r="AB25" s="5"/>
    </row>
    <row r="26" spans="2:28">
      <c r="B26" s="208" t="s">
        <v>224</v>
      </c>
      <c r="C26" s="26"/>
      <c r="D26" s="26"/>
      <c r="E26" s="26"/>
      <c r="F26" s="26"/>
      <c r="G26" s="26"/>
      <c r="H26" s="26"/>
      <c r="I26" s="26"/>
      <c r="O26" s="5"/>
      <c r="P26" s="5"/>
      <c r="AB26" s="5"/>
    </row>
    <row r="27" spans="2:28">
      <c r="B27" s="210" t="s">
        <v>225</v>
      </c>
      <c r="C27" s="26"/>
      <c r="D27" s="26"/>
      <c r="E27" s="26"/>
      <c r="F27" s="26"/>
      <c r="G27" s="26"/>
      <c r="H27" s="26"/>
      <c r="I27" s="26"/>
      <c r="O27" s="5"/>
      <c r="P27" s="5"/>
      <c r="AB27" s="5"/>
    </row>
    <row r="28" spans="2:28">
      <c r="B28" s="210" t="s">
        <v>226</v>
      </c>
      <c r="C28" s="26"/>
      <c r="D28" s="26"/>
      <c r="E28" s="26"/>
      <c r="F28" s="26"/>
      <c r="G28" s="26"/>
      <c r="H28" s="26"/>
      <c r="I28" s="26"/>
      <c r="O28" s="5"/>
      <c r="P28" s="5"/>
      <c r="AB28" s="5"/>
    </row>
    <row r="29" spans="2:28">
      <c r="B29" s="207"/>
      <c r="C29" s="26"/>
      <c r="D29" s="26"/>
      <c r="E29" s="26"/>
      <c r="F29" s="26"/>
      <c r="G29" s="26"/>
      <c r="H29" s="26"/>
      <c r="I29" s="26"/>
      <c r="O29" s="5"/>
      <c r="P29" s="5"/>
      <c r="AB29" s="5"/>
    </row>
    <row r="30" spans="2:28">
      <c r="B30" s="207" t="s">
        <v>125</v>
      </c>
      <c r="C30" s="26"/>
      <c r="D30" s="26"/>
      <c r="E30" s="26"/>
      <c r="F30" s="26"/>
      <c r="G30" s="26"/>
      <c r="H30" s="26"/>
      <c r="I30" s="26"/>
      <c r="O30" s="5"/>
      <c r="P30" s="5"/>
      <c r="AB30" s="5"/>
    </row>
    <row r="31" spans="2:28">
      <c r="B31" s="207" t="s">
        <v>126</v>
      </c>
      <c r="C31" s="26"/>
      <c r="D31" s="26"/>
      <c r="E31" s="26"/>
      <c r="F31" s="26"/>
      <c r="G31" s="26"/>
      <c r="H31" s="26"/>
      <c r="I31" s="26"/>
      <c r="O31" s="5"/>
      <c r="P31" s="5"/>
      <c r="AB31" s="5"/>
    </row>
    <row r="32" spans="2:28" ht="18">
      <c r="B32" s="211"/>
      <c r="C32" s="26"/>
      <c r="D32" s="26"/>
      <c r="E32" s="26"/>
      <c r="F32" s="26"/>
      <c r="G32" s="26"/>
      <c r="H32" s="26"/>
      <c r="I32" s="26"/>
      <c r="O32" s="5"/>
      <c r="P32" s="5"/>
      <c r="AB32" s="5"/>
    </row>
    <row r="41" spans="2:28" ht="18">
      <c r="B41" s="212"/>
      <c r="O41" s="5"/>
      <c r="P41" s="5"/>
      <c r="AB41" s="5"/>
    </row>
    <row r="45" spans="2:28" ht="15.75" customHeight="1">
      <c r="O45" s="5"/>
      <c r="P45" s="5"/>
      <c r="AB45" s="5"/>
    </row>
  </sheetData>
  <mergeCells count="3">
    <mergeCell ref="C6:F6"/>
    <mergeCell ref="G6:I6"/>
    <mergeCell ref="B6:B7"/>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1:AB28"/>
  <sheetViews>
    <sheetView zoomScale="90" zoomScaleNormal="90" workbookViewId="0">
      <selection activeCell="U40" sqref="U40"/>
    </sheetView>
  </sheetViews>
  <sheetFormatPr defaultRowHeight="15"/>
  <cols>
    <col min="1" max="1" width="3.7109375" style="3" customWidth="1"/>
    <col min="2" max="2" width="13.7109375" style="3" customWidth="1"/>
    <col min="3" max="3" width="10.28515625" style="3" customWidth="1"/>
    <col min="4" max="13" width="9.140625" style="3"/>
    <col min="14" max="14" width="10.42578125" style="3" bestFit="1" customWidth="1"/>
    <col min="15" max="21" width="9.28515625" style="3" bestFit="1" customWidth="1"/>
    <col min="22" max="22" width="9.28515625" style="3" customWidth="1"/>
    <col min="23" max="23" width="9.28515625" style="3" bestFit="1" customWidth="1"/>
    <col min="24" max="16384" width="9.140625" style="3"/>
  </cols>
  <sheetData>
    <row r="1" spans="2:28" s="193" customFormat="1" ht="30" customHeight="1">
      <c r="B1" s="7" t="s">
        <v>52</v>
      </c>
      <c r="O1" s="194"/>
      <c r="P1" s="194"/>
      <c r="AB1" s="194"/>
    </row>
    <row r="4" spans="2:28" ht="15" customHeight="1">
      <c r="B4" s="269" t="s">
        <v>53</v>
      </c>
      <c r="C4" s="269" t="s">
        <v>245</v>
      </c>
      <c r="D4" s="266" t="s">
        <v>54</v>
      </c>
      <c r="E4" s="267"/>
      <c r="F4" s="267"/>
      <c r="G4" s="267"/>
      <c r="H4" s="267"/>
      <c r="I4" s="267"/>
      <c r="J4" s="267"/>
      <c r="K4" s="267"/>
      <c r="L4" s="267"/>
      <c r="M4" s="268"/>
      <c r="N4" s="266" t="s">
        <v>55</v>
      </c>
      <c r="O4" s="267"/>
      <c r="P4" s="267"/>
      <c r="Q4" s="267"/>
      <c r="R4" s="267"/>
      <c r="S4" s="267"/>
      <c r="T4" s="267"/>
      <c r="U4" s="267"/>
      <c r="V4" s="267"/>
      <c r="W4" s="268"/>
    </row>
    <row r="5" spans="2:28" ht="15" customHeight="1">
      <c r="B5" s="270"/>
      <c r="C5" s="270"/>
      <c r="D5" s="214" t="s">
        <v>28</v>
      </c>
      <c r="E5" s="214" t="s">
        <v>56</v>
      </c>
      <c r="F5" s="214" t="s">
        <v>29</v>
      </c>
      <c r="G5" s="214" t="s">
        <v>21</v>
      </c>
      <c r="H5" s="214" t="s">
        <v>22</v>
      </c>
      <c r="I5" s="214" t="s">
        <v>23</v>
      </c>
      <c r="J5" s="214" t="s">
        <v>24</v>
      </c>
      <c r="K5" s="214" t="s">
        <v>25</v>
      </c>
      <c r="L5" s="214" t="s">
        <v>127</v>
      </c>
      <c r="M5" s="214" t="s">
        <v>26</v>
      </c>
      <c r="N5" s="214" t="s">
        <v>17</v>
      </c>
      <c r="O5" s="214" t="s">
        <v>56</v>
      </c>
      <c r="P5" s="214" t="s">
        <v>29</v>
      </c>
      <c r="Q5" s="214" t="s">
        <v>21</v>
      </c>
      <c r="R5" s="214" t="s">
        <v>22</v>
      </c>
      <c r="S5" s="214" t="s">
        <v>23</v>
      </c>
      <c r="T5" s="214" t="s">
        <v>24</v>
      </c>
      <c r="U5" s="214" t="s">
        <v>25</v>
      </c>
      <c r="V5" s="214" t="s">
        <v>127</v>
      </c>
      <c r="W5" s="214" t="s">
        <v>26</v>
      </c>
    </row>
    <row r="6" spans="2:28" ht="14.45" customHeight="1">
      <c r="B6" s="178" t="s">
        <v>57</v>
      </c>
      <c r="C6" s="89"/>
      <c r="D6" s="69">
        <v>359.2</v>
      </c>
      <c r="E6" s="89">
        <v>48.1</v>
      </c>
      <c r="F6" s="89">
        <v>164.39999999999998</v>
      </c>
      <c r="G6" s="89">
        <v>54.6</v>
      </c>
      <c r="H6" s="69">
        <v>365.80000000000007</v>
      </c>
      <c r="I6" s="89">
        <v>43.5</v>
      </c>
      <c r="J6" s="69">
        <v>15.4</v>
      </c>
      <c r="K6" s="89">
        <v>6.5</v>
      </c>
      <c r="L6" s="89">
        <v>45.9</v>
      </c>
      <c r="M6" s="89">
        <v>450.9</v>
      </c>
      <c r="N6" s="69">
        <f>C6*D6/1000</f>
        <v>0</v>
      </c>
      <c r="O6" s="89">
        <f>C6*E6/1000</f>
        <v>0</v>
      </c>
      <c r="P6" s="89">
        <f>C6*F6/1000</f>
        <v>0</v>
      </c>
      <c r="Q6" s="89">
        <f>C6*G6/1000</f>
        <v>0</v>
      </c>
      <c r="R6" s="69">
        <f>C6*H6/1000</f>
        <v>0</v>
      </c>
      <c r="S6" s="89">
        <f>C6*I6/1000</f>
        <v>0</v>
      </c>
      <c r="T6" s="69">
        <f>C6*J6/1000</f>
        <v>0</v>
      </c>
      <c r="U6" s="89">
        <f>C6*K6/1000</f>
        <v>0</v>
      </c>
      <c r="V6" s="89">
        <f>$C6*L6/1000</f>
        <v>0</v>
      </c>
      <c r="W6" s="89">
        <f>C6*M6/1000</f>
        <v>0</v>
      </c>
    </row>
    <row r="7" spans="2:28" ht="14.45" customHeight="1">
      <c r="B7" s="182" t="s">
        <v>58</v>
      </c>
      <c r="C7" s="92"/>
      <c r="D7" s="57">
        <v>417.9</v>
      </c>
      <c r="E7" s="92">
        <v>2163.3000000000002</v>
      </c>
      <c r="F7" s="92">
        <v>520.70000000000005</v>
      </c>
      <c r="G7" s="92">
        <v>16.3</v>
      </c>
      <c r="H7" s="57">
        <v>22.400000000000002</v>
      </c>
      <c r="I7" s="92">
        <v>343.1</v>
      </c>
      <c r="J7" s="57">
        <v>129.5</v>
      </c>
      <c r="K7" s="92">
        <v>0.8</v>
      </c>
      <c r="L7" s="92">
        <v>0</v>
      </c>
      <c r="M7" s="92">
        <v>14.2</v>
      </c>
      <c r="N7" s="57">
        <f t="shared" ref="N7:N26" si="0">C7*D7/1000</f>
        <v>0</v>
      </c>
      <c r="O7" s="92">
        <f t="shared" ref="O7:O26" si="1">C7*E7/1000</f>
        <v>0</v>
      </c>
      <c r="P7" s="92">
        <f t="shared" ref="P7:P26" si="2">C7*F7/1000</f>
        <v>0</v>
      </c>
      <c r="Q7" s="92">
        <f t="shared" ref="Q7:Q26" si="3">C7*G7/1000</f>
        <v>0</v>
      </c>
      <c r="R7" s="57">
        <f t="shared" ref="R7:R26" si="4">C7*H7/1000</f>
        <v>0</v>
      </c>
      <c r="S7" s="92">
        <f t="shared" ref="S7:S26" si="5">C7*I7/1000</f>
        <v>0</v>
      </c>
      <c r="T7" s="57">
        <f t="shared" ref="T7:T26" si="6">C7*J7/1000</f>
        <v>0</v>
      </c>
      <c r="U7" s="92">
        <f t="shared" ref="U7:U26" si="7">C7*K7/1000</f>
        <v>0</v>
      </c>
      <c r="V7" s="92">
        <f t="shared" ref="V7:V26" si="8">$C7*L7/1000</f>
        <v>0</v>
      </c>
      <c r="W7" s="92">
        <f t="shared" ref="W7:W26" si="9">C7*M7/1000</f>
        <v>0</v>
      </c>
    </row>
    <row r="8" spans="2:28" ht="14.45" customHeight="1">
      <c r="B8" s="182" t="s">
        <v>59</v>
      </c>
      <c r="C8" s="89"/>
      <c r="D8" s="69">
        <v>246.10000000000002</v>
      </c>
      <c r="E8" s="89">
        <v>331.8</v>
      </c>
      <c r="F8" s="89">
        <v>362.6</v>
      </c>
      <c r="G8" s="69">
        <v>1.5</v>
      </c>
      <c r="H8" s="69">
        <v>37.200000000000003</v>
      </c>
      <c r="I8" s="89">
        <v>99.4</v>
      </c>
      <c r="J8" s="69">
        <v>25.400000000000002</v>
      </c>
      <c r="K8" s="89">
        <v>5.3</v>
      </c>
      <c r="L8" s="89">
        <v>0.3</v>
      </c>
      <c r="M8" s="69">
        <v>23.7</v>
      </c>
      <c r="N8" s="69">
        <f t="shared" si="0"/>
        <v>0</v>
      </c>
      <c r="O8" s="89">
        <f t="shared" si="1"/>
        <v>0</v>
      </c>
      <c r="P8" s="89">
        <f t="shared" si="2"/>
        <v>0</v>
      </c>
      <c r="Q8" s="69">
        <f t="shared" si="3"/>
        <v>0</v>
      </c>
      <c r="R8" s="69">
        <f t="shared" si="4"/>
        <v>0</v>
      </c>
      <c r="S8" s="89">
        <f t="shared" si="5"/>
        <v>0</v>
      </c>
      <c r="T8" s="69">
        <f t="shared" si="6"/>
        <v>0</v>
      </c>
      <c r="U8" s="89">
        <f t="shared" si="7"/>
        <v>0</v>
      </c>
      <c r="V8" s="89">
        <f t="shared" si="8"/>
        <v>0</v>
      </c>
      <c r="W8" s="69">
        <f t="shared" si="9"/>
        <v>0</v>
      </c>
    </row>
    <row r="9" spans="2:28" ht="14.45" customHeight="1">
      <c r="B9" s="182" t="s">
        <v>60</v>
      </c>
      <c r="C9" s="92"/>
      <c r="D9" s="57">
        <v>1993.6</v>
      </c>
      <c r="E9" s="92">
        <v>2656.6000000000004</v>
      </c>
      <c r="F9" s="92">
        <v>3131.2000000000003</v>
      </c>
      <c r="G9" s="57">
        <v>19.899999999999999</v>
      </c>
      <c r="H9" s="57">
        <v>28.7</v>
      </c>
      <c r="I9" s="92">
        <v>7.1000000000000005</v>
      </c>
      <c r="J9" s="57">
        <v>58.5</v>
      </c>
      <c r="K9" s="92">
        <v>0</v>
      </c>
      <c r="L9" s="92">
        <v>0.8</v>
      </c>
      <c r="M9" s="57">
        <v>17.3</v>
      </c>
      <c r="N9" s="57">
        <f t="shared" si="0"/>
        <v>0</v>
      </c>
      <c r="O9" s="92">
        <f t="shared" si="1"/>
        <v>0</v>
      </c>
      <c r="P9" s="92">
        <f t="shared" si="2"/>
        <v>0</v>
      </c>
      <c r="Q9" s="57">
        <f t="shared" si="3"/>
        <v>0</v>
      </c>
      <c r="R9" s="57">
        <f t="shared" si="4"/>
        <v>0</v>
      </c>
      <c r="S9" s="92">
        <f t="shared" si="5"/>
        <v>0</v>
      </c>
      <c r="T9" s="57">
        <f t="shared" si="6"/>
        <v>0</v>
      </c>
      <c r="U9" s="92">
        <f t="shared" si="7"/>
        <v>0</v>
      </c>
      <c r="V9" s="92">
        <f t="shared" si="8"/>
        <v>0</v>
      </c>
      <c r="W9" s="57">
        <f t="shared" si="9"/>
        <v>0</v>
      </c>
    </row>
    <row r="10" spans="2:28" ht="14.45" customHeight="1">
      <c r="B10" s="185" t="s">
        <v>61</v>
      </c>
      <c r="C10" s="89"/>
      <c r="D10" s="69">
        <v>371</v>
      </c>
      <c r="E10" s="89">
        <v>300.60000000000002</v>
      </c>
      <c r="F10" s="89">
        <v>505.8</v>
      </c>
      <c r="G10" s="89">
        <v>14.5</v>
      </c>
      <c r="H10" s="69">
        <v>32.200000000000003</v>
      </c>
      <c r="I10" s="89">
        <v>125.89999999999999</v>
      </c>
      <c r="J10" s="69">
        <v>14.3</v>
      </c>
      <c r="K10" s="89">
        <v>70.900000000000006</v>
      </c>
      <c r="L10" s="89">
        <v>1.1000000000000001</v>
      </c>
      <c r="M10" s="89">
        <v>82.5</v>
      </c>
      <c r="N10" s="69">
        <f t="shared" si="0"/>
        <v>0</v>
      </c>
      <c r="O10" s="89">
        <f t="shared" si="1"/>
        <v>0</v>
      </c>
      <c r="P10" s="89">
        <f t="shared" si="2"/>
        <v>0</v>
      </c>
      <c r="Q10" s="89">
        <f t="shared" si="3"/>
        <v>0</v>
      </c>
      <c r="R10" s="69">
        <f t="shared" si="4"/>
        <v>0</v>
      </c>
      <c r="S10" s="89">
        <f t="shared" si="5"/>
        <v>0</v>
      </c>
      <c r="T10" s="69">
        <f t="shared" si="6"/>
        <v>0</v>
      </c>
      <c r="U10" s="89">
        <f t="shared" si="7"/>
        <v>0</v>
      </c>
      <c r="V10" s="89">
        <f t="shared" si="8"/>
        <v>0</v>
      </c>
      <c r="W10" s="89">
        <f t="shared" si="9"/>
        <v>0</v>
      </c>
    </row>
    <row r="11" spans="2:28" ht="14.45" customHeight="1">
      <c r="B11" s="182" t="s">
        <v>62</v>
      </c>
      <c r="C11" s="92"/>
      <c r="D11" s="57">
        <v>919.9</v>
      </c>
      <c r="E11" s="92">
        <v>667.8</v>
      </c>
      <c r="F11" s="92">
        <v>335.1</v>
      </c>
      <c r="G11" s="92">
        <v>50.3</v>
      </c>
      <c r="H11" s="57">
        <v>47.9</v>
      </c>
      <c r="I11" s="92">
        <v>4.0999999999999996</v>
      </c>
      <c r="J11" s="57">
        <v>1.5</v>
      </c>
      <c r="K11" s="92">
        <v>3.2</v>
      </c>
      <c r="L11" s="92">
        <v>0.4</v>
      </c>
      <c r="M11" s="92">
        <v>266.8</v>
      </c>
      <c r="N11" s="57">
        <f t="shared" si="0"/>
        <v>0</v>
      </c>
      <c r="O11" s="92">
        <f t="shared" si="1"/>
        <v>0</v>
      </c>
      <c r="P11" s="92">
        <f t="shared" si="2"/>
        <v>0</v>
      </c>
      <c r="Q11" s="92">
        <f t="shared" si="3"/>
        <v>0</v>
      </c>
      <c r="R11" s="57">
        <f t="shared" si="4"/>
        <v>0</v>
      </c>
      <c r="S11" s="92">
        <f t="shared" si="5"/>
        <v>0</v>
      </c>
      <c r="T11" s="57">
        <f t="shared" si="6"/>
        <v>0</v>
      </c>
      <c r="U11" s="92">
        <f t="shared" si="7"/>
        <v>0</v>
      </c>
      <c r="V11" s="92">
        <f t="shared" si="8"/>
        <v>0</v>
      </c>
      <c r="W11" s="92">
        <f t="shared" si="9"/>
        <v>0</v>
      </c>
    </row>
    <row r="12" spans="2:28" ht="14.45" customHeight="1">
      <c r="B12" s="182" t="s">
        <v>63</v>
      </c>
      <c r="C12" s="89"/>
      <c r="D12" s="69">
        <v>1542.6</v>
      </c>
      <c r="E12" s="89">
        <v>1083.3999999999999</v>
      </c>
      <c r="F12" s="89">
        <v>276.39999999999998</v>
      </c>
      <c r="G12" s="89">
        <v>126.69999999999999</v>
      </c>
      <c r="H12" s="69">
        <v>9.9</v>
      </c>
      <c r="I12" s="89">
        <v>1</v>
      </c>
      <c r="J12" s="69">
        <v>21.4</v>
      </c>
      <c r="K12" s="89">
        <v>0.2</v>
      </c>
      <c r="L12" s="89">
        <v>0.1</v>
      </c>
      <c r="M12" s="89">
        <v>8.8000000000000007</v>
      </c>
      <c r="N12" s="69">
        <f t="shared" si="0"/>
        <v>0</v>
      </c>
      <c r="O12" s="89">
        <f t="shared" si="1"/>
        <v>0</v>
      </c>
      <c r="P12" s="89">
        <f t="shared" si="2"/>
        <v>0</v>
      </c>
      <c r="Q12" s="89">
        <f t="shared" si="3"/>
        <v>0</v>
      </c>
      <c r="R12" s="69">
        <f t="shared" si="4"/>
        <v>0</v>
      </c>
      <c r="S12" s="89">
        <f t="shared" si="5"/>
        <v>0</v>
      </c>
      <c r="T12" s="69">
        <f t="shared" si="6"/>
        <v>0</v>
      </c>
      <c r="U12" s="89">
        <f t="shared" si="7"/>
        <v>0</v>
      </c>
      <c r="V12" s="89">
        <f t="shared" si="8"/>
        <v>0</v>
      </c>
      <c r="W12" s="89">
        <f t="shared" si="9"/>
        <v>0</v>
      </c>
    </row>
    <row r="13" spans="2:28" ht="14.45" customHeight="1">
      <c r="B13" s="182" t="s">
        <v>64</v>
      </c>
      <c r="C13" s="92"/>
      <c r="D13" s="57">
        <v>73.099999999999994</v>
      </c>
      <c r="E13" s="92">
        <v>50.5</v>
      </c>
      <c r="F13" s="92">
        <v>42.099999999999994</v>
      </c>
      <c r="G13" s="92">
        <v>4.5</v>
      </c>
      <c r="H13" s="57">
        <v>0.9</v>
      </c>
      <c r="I13" s="92">
        <v>0.6</v>
      </c>
      <c r="J13" s="57">
        <v>0</v>
      </c>
      <c r="K13" s="92">
        <v>6.2</v>
      </c>
      <c r="L13" s="92">
        <v>0.1</v>
      </c>
      <c r="M13" s="92">
        <v>4.4000000000000004</v>
      </c>
      <c r="N13" s="57">
        <f t="shared" si="0"/>
        <v>0</v>
      </c>
      <c r="O13" s="92">
        <f t="shared" si="1"/>
        <v>0</v>
      </c>
      <c r="P13" s="92">
        <f t="shared" si="2"/>
        <v>0</v>
      </c>
      <c r="Q13" s="92">
        <f t="shared" si="3"/>
        <v>0</v>
      </c>
      <c r="R13" s="57">
        <f t="shared" si="4"/>
        <v>0</v>
      </c>
      <c r="S13" s="92">
        <f t="shared" si="5"/>
        <v>0</v>
      </c>
      <c r="T13" s="57">
        <f t="shared" si="6"/>
        <v>0</v>
      </c>
      <c r="U13" s="92">
        <f t="shared" si="7"/>
        <v>0</v>
      </c>
      <c r="V13" s="92">
        <f t="shared" si="8"/>
        <v>0</v>
      </c>
      <c r="W13" s="92">
        <f>C13*M13/1000</f>
        <v>0</v>
      </c>
    </row>
    <row r="14" spans="2:28" ht="14.45" customHeight="1">
      <c r="B14" s="182" t="s">
        <v>65</v>
      </c>
      <c r="C14" s="89"/>
      <c r="D14" s="69">
        <v>424.90000000000003</v>
      </c>
      <c r="E14" s="89">
        <v>127.1</v>
      </c>
      <c r="F14" s="89">
        <v>78.900000000000006</v>
      </c>
      <c r="G14" s="69">
        <v>3.6</v>
      </c>
      <c r="H14" s="69">
        <v>12.3</v>
      </c>
      <c r="I14" s="89">
        <v>18.2</v>
      </c>
      <c r="J14" s="69">
        <v>0.6</v>
      </c>
      <c r="K14" s="89">
        <v>2.9000000000000004</v>
      </c>
      <c r="L14" s="89">
        <v>0.3</v>
      </c>
      <c r="M14" s="69">
        <v>22.8</v>
      </c>
      <c r="N14" s="69">
        <f t="shared" si="0"/>
        <v>0</v>
      </c>
      <c r="O14" s="89">
        <f t="shared" si="1"/>
        <v>0</v>
      </c>
      <c r="P14" s="89">
        <f t="shared" si="2"/>
        <v>0</v>
      </c>
      <c r="Q14" s="69">
        <f t="shared" si="3"/>
        <v>0</v>
      </c>
      <c r="R14" s="69">
        <f t="shared" si="4"/>
        <v>0</v>
      </c>
      <c r="S14" s="89">
        <f t="shared" si="5"/>
        <v>0</v>
      </c>
      <c r="T14" s="69">
        <f t="shared" si="6"/>
        <v>0</v>
      </c>
      <c r="U14" s="89">
        <f t="shared" si="7"/>
        <v>0</v>
      </c>
      <c r="V14" s="89">
        <f t="shared" si="8"/>
        <v>0</v>
      </c>
      <c r="W14" s="69">
        <f t="shared" si="9"/>
        <v>0</v>
      </c>
    </row>
    <row r="15" spans="2:28" ht="14.45" customHeight="1">
      <c r="B15" s="182" t="s">
        <v>66</v>
      </c>
      <c r="C15" s="92"/>
      <c r="D15" s="57">
        <v>125.9</v>
      </c>
      <c r="E15" s="92">
        <v>183.4</v>
      </c>
      <c r="F15" s="92">
        <v>81</v>
      </c>
      <c r="G15" s="57">
        <v>1.2</v>
      </c>
      <c r="H15" s="57">
        <v>4.4000000000000004</v>
      </c>
      <c r="I15" s="92">
        <v>0</v>
      </c>
      <c r="J15" s="57">
        <v>3.2</v>
      </c>
      <c r="K15" s="92">
        <v>0</v>
      </c>
      <c r="L15" s="92">
        <v>0</v>
      </c>
      <c r="M15" s="57">
        <v>0</v>
      </c>
      <c r="N15" s="57">
        <f t="shared" si="0"/>
        <v>0</v>
      </c>
      <c r="O15" s="92">
        <f t="shared" si="1"/>
        <v>0</v>
      </c>
      <c r="P15" s="92">
        <f t="shared" si="2"/>
        <v>0</v>
      </c>
      <c r="Q15" s="57">
        <f t="shared" si="3"/>
        <v>0</v>
      </c>
      <c r="R15" s="57">
        <f t="shared" si="4"/>
        <v>0</v>
      </c>
      <c r="S15" s="92">
        <f t="shared" si="5"/>
        <v>0</v>
      </c>
      <c r="T15" s="57">
        <f t="shared" si="6"/>
        <v>0</v>
      </c>
      <c r="U15" s="92">
        <f t="shared" si="7"/>
        <v>0</v>
      </c>
      <c r="V15" s="92">
        <f t="shared" si="8"/>
        <v>0</v>
      </c>
      <c r="W15" s="57">
        <f t="shared" si="9"/>
        <v>0</v>
      </c>
    </row>
    <row r="16" spans="2:28" ht="14.45" customHeight="1">
      <c r="B16" s="182" t="s">
        <v>67</v>
      </c>
      <c r="C16" s="89"/>
      <c r="D16" s="69">
        <v>125.9</v>
      </c>
      <c r="E16" s="89">
        <v>183.4</v>
      </c>
      <c r="F16" s="89">
        <v>81</v>
      </c>
      <c r="G16" s="89">
        <v>1.2</v>
      </c>
      <c r="H16" s="69">
        <v>4.4000000000000004</v>
      </c>
      <c r="I16" s="89">
        <v>0</v>
      </c>
      <c r="J16" s="69">
        <v>3.2</v>
      </c>
      <c r="K16" s="89">
        <v>0</v>
      </c>
      <c r="L16" s="89">
        <v>0</v>
      </c>
      <c r="M16" s="89">
        <v>0</v>
      </c>
      <c r="N16" s="69">
        <f t="shared" si="0"/>
        <v>0</v>
      </c>
      <c r="O16" s="89">
        <f t="shared" si="1"/>
        <v>0</v>
      </c>
      <c r="P16" s="89">
        <f t="shared" si="2"/>
        <v>0</v>
      </c>
      <c r="Q16" s="89">
        <f t="shared" si="3"/>
        <v>0</v>
      </c>
      <c r="R16" s="69">
        <f t="shared" si="4"/>
        <v>0</v>
      </c>
      <c r="S16" s="89">
        <f t="shared" si="5"/>
        <v>0</v>
      </c>
      <c r="T16" s="69">
        <f t="shared" si="6"/>
        <v>0</v>
      </c>
      <c r="U16" s="89">
        <f t="shared" si="7"/>
        <v>0</v>
      </c>
      <c r="V16" s="89">
        <f t="shared" si="8"/>
        <v>0</v>
      </c>
      <c r="W16" s="89">
        <f t="shared" si="9"/>
        <v>0</v>
      </c>
    </row>
    <row r="17" spans="2:23" ht="14.45" customHeight="1">
      <c r="B17" s="182" t="s">
        <v>68</v>
      </c>
      <c r="C17" s="92"/>
      <c r="D17" s="57">
        <v>208.4</v>
      </c>
      <c r="E17" s="92">
        <v>153.79999999999998</v>
      </c>
      <c r="F17" s="92">
        <v>149.30000000000001</v>
      </c>
      <c r="G17" s="92">
        <v>2.2000000000000002</v>
      </c>
      <c r="H17" s="69">
        <v>23.700000000000003</v>
      </c>
      <c r="I17" s="89">
        <v>7.6000000000000005</v>
      </c>
      <c r="J17" s="89">
        <v>1.2</v>
      </c>
      <c r="K17" s="89">
        <v>1.6</v>
      </c>
      <c r="L17" s="92">
        <v>0.2</v>
      </c>
      <c r="M17" s="92">
        <v>89</v>
      </c>
      <c r="N17" s="57">
        <f t="shared" si="0"/>
        <v>0</v>
      </c>
      <c r="O17" s="92">
        <f t="shared" si="1"/>
        <v>0</v>
      </c>
      <c r="P17" s="92">
        <f t="shared" si="2"/>
        <v>0</v>
      </c>
      <c r="Q17" s="92">
        <f t="shared" si="3"/>
        <v>0</v>
      </c>
      <c r="R17" s="69">
        <f t="shared" si="4"/>
        <v>0</v>
      </c>
      <c r="S17" s="89">
        <f t="shared" si="5"/>
        <v>0</v>
      </c>
      <c r="T17" s="89">
        <f t="shared" si="6"/>
        <v>0</v>
      </c>
      <c r="U17" s="89">
        <f t="shared" si="7"/>
        <v>0</v>
      </c>
      <c r="V17" s="92">
        <f t="shared" si="8"/>
        <v>0</v>
      </c>
      <c r="W17" s="92">
        <f t="shared" si="9"/>
        <v>0</v>
      </c>
    </row>
    <row r="18" spans="2:23" ht="14.45" customHeight="1">
      <c r="B18" s="182" t="s">
        <v>69</v>
      </c>
      <c r="C18" s="89"/>
      <c r="D18" s="69">
        <v>107.5</v>
      </c>
      <c r="E18" s="89">
        <v>119.8</v>
      </c>
      <c r="F18" s="89">
        <v>106.19999999999999</v>
      </c>
      <c r="G18" s="89">
        <v>3.5</v>
      </c>
      <c r="H18" s="57">
        <v>9</v>
      </c>
      <c r="I18" s="92">
        <v>1.5</v>
      </c>
      <c r="J18" s="69">
        <v>0.1</v>
      </c>
      <c r="K18" s="89">
        <v>19.899999999999999</v>
      </c>
      <c r="L18" s="89">
        <v>0.2</v>
      </c>
      <c r="M18" s="89">
        <v>30.8</v>
      </c>
      <c r="N18" s="69">
        <f t="shared" si="0"/>
        <v>0</v>
      </c>
      <c r="O18" s="89">
        <f t="shared" si="1"/>
        <v>0</v>
      </c>
      <c r="P18" s="89">
        <f t="shared" si="2"/>
        <v>0</v>
      </c>
      <c r="Q18" s="89">
        <f t="shared" si="3"/>
        <v>0</v>
      </c>
      <c r="R18" s="57">
        <f t="shared" si="4"/>
        <v>0</v>
      </c>
      <c r="S18" s="92">
        <f t="shared" si="5"/>
        <v>0</v>
      </c>
      <c r="T18" s="69">
        <f t="shared" si="6"/>
        <v>0</v>
      </c>
      <c r="U18" s="89">
        <f t="shared" si="7"/>
        <v>0</v>
      </c>
      <c r="V18" s="89">
        <f t="shared" si="8"/>
        <v>0</v>
      </c>
      <c r="W18" s="89">
        <f t="shared" si="9"/>
        <v>0</v>
      </c>
    </row>
    <row r="19" spans="2:23" ht="14.45" customHeight="1">
      <c r="B19" s="182" t="s">
        <v>70</v>
      </c>
      <c r="C19" s="92"/>
      <c r="D19" s="57">
        <v>201.2</v>
      </c>
      <c r="E19" s="92">
        <v>87.8</v>
      </c>
      <c r="F19" s="92">
        <v>69</v>
      </c>
      <c r="G19" s="92">
        <v>7.3</v>
      </c>
      <c r="H19" s="69">
        <v>12.6</v>
      </c>
      <c r="I19" s="89">
        <v>1.9</v>
      </c>
      <c r="J19" s="57">
        <v>0.1</v>
      </c>
      <c r="K19" s="92">
        <v>8.6</v>
      </c>
      <c r="L19" s="92">
        <v>2.4</v>
      </c>
      <c r="M19" s="92">
        <v>125.4</v>
      </c>
      <c r="N19" s="57">
        <f>C19*D19/1000</f>
        <v>0</v>
      </c>
      <c r="O19" s="92">
        <f t="shared" si="1"/>
        <v>0</v>
      </c>
      <c r="P19" s="92">
        <f t="shared" si="2"/>
        <v>0</v>
      </c>
      <c r="Q19" s="92">
        <f t="shared" si="3"/>
        <v>0</v>
      </c>
      <c r="R19" s="69">
        <f t="shared" si="4"/>
        <v>0</v>
      </c>
      <c r="S19" s="89">
        <f t="shared" si="5"/>
        <v>0</v>
      </c>
      <c r="T19" s="57">
        <f t="shared" si="6"/>
        <v>0</v>
      </c>
      <c r="U19" s="92">
        <f t="shared" si="7"/>
        <v>0</v>
      </c>
      <c r="V19" s="92">
        <f t="shared" si="8"/>
        <v>0</v>
      </c>
      <c r="W19" s="92">
        <f t="shared" si="9"/>
        <v>0</v>
      </c>
    </row>
    <row r="20" spans="2:23" ht="14.45" customHeight="1">
      <c r="B20" s="182" t="s">
        <v>71</v>
      </c>
      <c r="C20" s="89"/>
      <c r="D20" s="69">
        <v>276</v>
      </c>
      <c r="E20" s="89">
        <v>85.2</v>
      </c>
      <c r="F20" s="89">
        <v>91.9</v>
      </c>
      <c r="G20" s="89">
        <v>2</v>
      </c>
      <c r="H20" s="57">
        <v>5.5</v>
      </c>
      <c r="I20" s="92">
        <v>4</v>
      </c>
      <c r="J20" s="69">
        <v>0.2</v>
      </c>
      <c r="K20" s="89">
        <v>4.2</v>
      </c>
      <c r="L20" s="89">
        <v>0.3</v>
      </c>
      <c r="M20" s="69">
        <v>104.2</v>
      </c>
      <c r="N20" s="69">
        <f t="shared" si="0"/>
        <v>0</v>
      </c>
      <c r="O20" s="89">
        <f t="shared" si="1"/>
        <v>0</v>
      </c>
      <c r="P20" s="89">
        <f t="shared" si="2"/>
        <v>0</v>
      </c>
      <c r="Q20" s="89">
        <f t="shared" si="3"/>
        <v>0</v>
      </c>
      <c r="R20" s="57">
        <f t="shared" si="4"/>
        <v>0</v>
      </c>
      <c r="S20" s="92">
        <f t="shared" si="5"/>
        <v>0</v>
      </c>
      <c r="T20" s="69">
        <f t="shared" si="6"/>
        <v>0</v>
      </c>
      <c r="U20" s="89">
        <f t="shared" si="7"/>
        <v>0</v>
      </c>
      <c r="V20" s="89">
        <f t="shared" si="8"/>
        <v>0</v>
      </c>
      <c r="W20" s="69">
        <f t="shared" si="9"/>
        <v>0</v>
      </c>
    </row>
    <row r="21" spans="2:23" ht="14.45" customHeight="1">
      <c r="B21" s="182" t="s">
        <v>72</v>
      </c>
      <c r="C21" s="92"/>
      <c r="D21" s="57">
        <v>160.19999999999999</v>
      </c>
      <c r="E21" s="92">
        <v>171.29999999999998</v>
      </c>
      <c r="F21" s="92">
        <v>52.9</v>
      </c>
      <c r="G21" s="92">
        <v>2.1</v>
      </c>
      <c r="H21" s="69">
        <v>0.4</v>
      </c>
      <c r="I21" s="89">
        <v>0</v>
      </c>
      <c r="J21" s="57">
        <v>1.1000000000000001</v>
      </c>
      <c r="K21" s="92">
        <v>1.2</v>
      </c>
      <c r="L21" s="92">
        <v>0</v>
      </c>
      <c r="M21" s="57">
        <v>0.2</v>
      </c>
      <c r="N21" s="57">
        <f t="shared" si="0"/>
        <v>0</v>
      </c>
      <c r="O21" s="92">
        <f t="shared" si="1"/>
        <v>0</v>
      </c>
      <c r="P21" s="92">
        <f t="shared" si="2"/>
        <v>0</v>
      </c>
      <c r="Q21" s="92">
        <f t="shared" si="3"/>
        <v>0</v>
      </c>
      <c r="R21" s="69">
        <f t="shared" si="4"/>
        <v>0</v>
      </c>
      <c r="S21" s="89">
        <f t="shared" si="5"/>
        <v>0</v>
      </c>
      <c r="T21" s="57">
        <f t="shared" si="6"/>
        <v>0</v>
      </c>
      <c r="U21" s="92">
        <f t="shared" si="7"/>
        <v>0</v>
      </c>
      <c r="V21" s="92">
        <f t="shared" si="8"/>
        <v>0</v>
      </c>
      <c r="W21" s="57">
        <f t="shared" si="9"/>
        <v>0</v>
      </c>
    </row>
    <row r="22" spans="2:23" ht="14.45" customHeight="1">
      <c r="B22" s="182" t="s">
        <v>73</v>
      </c>
      <c r="C22" s="89"/>
      <c r="D22" s="69">
        <v>424.90000000000003</v>
      </c>
      <c r="E22" s="89">
        <v>127.1</v>
      </c>
      <c r="F22" s="89">
        <v>78.900000000000006</v>
      </c>
      <c r="G22" s="89">
        <v>3.6</v>
      </c>
      <c r="H22" s="69">
        <v>12.3</v>
      </c>
      <c r="I22" s="89">
        <v>18.2</v>
      </c>
      <c r="J22" s="69">
        <v>0.6</v>
      </c>
      <c r="K22" s="89">
        <v>2.9000000000000004</v>
      </c>
      <c r="L22" s="89">
        <v>0.3</v>
      </c>
      <c r="M22" s="89">
        <v>22.8</v>
      </c>
      <c r="N22" s="69">
        <f t="shared" si="0"/>
        <v>0</v>
      </c>
      <c r="O22" s="89">
        <f t="shared" si="1"/>
        <v>0</v>
      </c>
      <c r="P22" s="89">
        <f t="shared" si="2"/>
        <v>0</v>
      </c>
      <c r="Q22" s="89">
        <f t="shared" si="3"/>
        <v>0</v>
      </c>
      <c r="R22" s="69">
        <f t="shared" si="4"/>
        <v>0</v>
      </c>
      <c r="S22" s="89">
        <f t="shared" si="5"/>
        <v>0</v>
      </c>
      <c r="T22" s="69">
        <f t="shared" si="6"/>
        <v>0</v>
      </c>
      <c r="U22" s="89">
        <f t="shared" si="7"/>
        <v>0</v>
      </c>
      <c r="V22" s="89">
        <f t="shared" si="8"/>
        <v>0</v>
      </c>
      <c r="W22" s="89">
        <f t="shared" si="9"/>
        <v>0</v>
      </c>
    </row>
    <row r="23" spans="2:23" ht="14.45" customHeight="1">
      <c r="B23" s="186" t="s">
        <v>74</v>
      </c>
      <c r="C23" s="92"/>
      <c r="D23" s="57">
        <v>88.399999999999991</v>
      </c>
      <c r="E23" s="92">
        <v>42.6</v>
      </c>
      <c r="F23" s="92">
        <v>35.4</v>
      </c>
      <c r="G23" s="92">
        <v>0.7</v>
      </c>
      <c r="H23" s="57">
        <v>0.1</v>
      </c>
      <c r="I23" s="92">
        <v>0</v>
      </c>
      <c r="J23" s="57">
        <v>0.3</v>
      </c>
      <c r="K23" s="92">
        <v>0.3</v>
      </c>
      <c r="L23" s="92">
        <v>0</v>
      </c>
      <c r="M23" s="92">
        <v>0.8</v>
      </c>
      <c r="N23" s="57">
        <f>C23*D23/1000</f>
        <v>0</v>
      </c>
      <c r="O23" s="92">
        <f t="shared" si="1"/>
        <v>0</v>
      </c>
      <c r="P23" s="92">
        <f t="shared" si="2"/>
        <v>0</v>
      </c>
      <c r="Q23" s="92">
        <f t="shared" si="3"/>
        <v>0</v>
      </c>
      <c r="R23" s="57">
        <f t="shared" si="4"/>
        <v>0</v>
      </c>
      <c r="S23" s="92">
        <f t="shared" si="5"/>
        <v>0</v>
      </c>
      <c r="T23" s="57">
        <f t="shared" si="6"/>
        <v>0</v>
      </c>
      <c r="U23" s="92">
        <f t="shared" si="7"/>
        <v>0</v>
      </c>
      <c r="V23" s="92">
        <f t="shared" si="8"/>
        <v>0</v>
      </c>
      <c r="W23" s="92">
        <f t="shared" si="9"/>
        <v>0</v>
      </c>
    </row>
    <row r="24" spans="2:23">
      <c r="B24" s="182" t="s">
        <v>75</v>
      </c>
      <c r="C24" s="89"/>
      <c r="D24" s="69">
        <v>1048</v>
      </c>
      <c r="E24" s="89">
        <v>76</v>
      </c>
      <c r="F24" s="89">
        <v>46</v>
      </c>
      <c r="G24" s="69">
        <v>3</v>
      </c>
      <c r="H24" s="69">
        <v>27</v>
      </c>
      <c r="I24" s="89">
        <v>20</v>
      </c>
      <c r="J24" s="69">
        <v>0</v>
      </c>
      <c r="K24" s="89">
        <v>418</v>
      </c>
      <c r="L24" s="89">
        <v>0</v>
      </c>
      <c r="M24" s="69">
        <v>195</v>
      </c>
      <c r="N24" s="69">
        <f t="shared" si="0"/>
        <v>0</v>
      </c>
      <c r="O24" s="89">
        <f t="shared" si="1"/>
        <v>0</v>
      </c>
      <c r="P24" s="89">
        <f t="shared" si="2"/>
        <v>0</v>
      </c>
      <c r="Q24" s="69">
        <f t="shared" si="3"/>
        <v>0</v>
      </c>
      <c r="R24" s="69">
        <f t="shared" si="4"/>
        <v>0</v>
      </c>
      <c r="S24" s="89">
        <f t="shared" si="5"/>
        <v>0</v>
      </c>
      <c r="T24" s="69">
        <f t="shared" si="6"/>
        <v>0</v>
      </c>
      <c r="U24" s="89">
        <f t="shared" si="7"/>
        <v>0</v>
      </c>
      <c r="V24" s="89">
        <f t="shared" si="8"/>
        <v>0</v>
      </c>
      <c r="W24" s="69">
        <f t="shared" si="9"/>
        <v>0</v>
      </c>
    </row>
    <row r="25" spans="2:23">
      <c r="B25" s="189" t="s">
        <v>76</v>
      </c>
      <c r="C25" s="92"/>
      <c r="D25" s="57">
        <v>161</v>
      </c>
      <c r="E25" s="92">
        <v>98.7</v>
      </c>
      <c r="F25" s="92">
        <v>74.3</v>
      </c>
      <c r="G25" s="57">
        <v>1.6</v>
      </c>
      <c r="H25" s="57">
        <v>12.7</v>
      </c>
      <c r="I25" s="92">
        <v>5.7</v>
      </c>
      <c r="J25" s="57">
        <v>0.3</v>
      </c>
      <c r="K25" s="92">
        <v>5.3</v>
      </c>
      <c r="L25" s="92">
        <v>0</v>
      </c>
      <c r="M25" s="57">
        <v>56.3</v>
      </c>
      <c r="N25" s="57">
        <f t="shared" si="0"/>
        <v>0</v>
      </c>
      <c r="O25" s="92">
        <f t="shared" si="1"/>
        <v>0</v>
      </c>
      <c r="P25" s="92">
        <f t="shared" si="2"/>
        <v>0</v>
      </c>
      <c r="Q25" s="57">
        <f t="shared" si="3"/>
        <v>0</v>
      </c>
      <c r="R25" s="57">
        <f t="shared" si="4"/>
        <v>0</v>
      </c>
      <c r="S25" s="92">
        <f t="shared" si="5"/>
        <v>0</v>
      </c>
      <c r="T25" s="57">
        <f t="shared" si="6"/>
        <v>0</v>
      </c>
      <c r="U25" s="92">
        <f t="shared" si="7"/>
        <v>0</v>
      </c>
      <c r="V25" s="92">
        <f t="shared" si="8"/>
        <v>0</v>
      </c>
      <c r="W25" s="57">
        <f t="shared" si="9"/>
        <v>0</v>
      </c>
    </row>
    <row r="26" spans="2:23">
      <c r="B26" s="182" t="s">
        <v>77</v>
      </c>
      <c r="C26" s="89"/>
      <c r="D26" s="69">
        <v>61.599999999999994</v>
      </c>
      <c r="E26" s="89">
        <v>50.9</v>
      </c>
      <c r="F26" s="89">
        <v>115.5</v>
      </c>
      <c r="G26" s="89">
        <v>7.3</v>
      </c>
      <c r="H26" s="69">
        <v>9.1999999999999993</v>
      </c>
      <c r="I26" s="89">
        <v>17.600000000000001</v>
      </c>
      <c r="J26" s="69">
        <v>0.4</v>
      </c>
      <c r="K26" s="89">
        <v>7.3999999999999995</v>
      </c>
      <c r="L26" s="89">
        <v>0.7</v>
      </c>
      <c r="M26" s="89">
        <v>31.3</v>
      </c>
      <c r="N26" s="69">
        <f t="shared" si="0"/>
        <v>0</v>
      </c>
      <c r="O26" s="89">
        <f t="shared" si="1"/>
        <v>0</v>
      </c>
      <c r="P26" s="89">
        <f t="shared" si="2"/>
        <v>0</v>
      </c>
      <c r="Q26" s="89">
        <f t="shared" si="3"/>
        <v>0</v>
      </c>
      <c r="R26" s="69">
        <f t="shared" si="4"/>
        <v>0</v>
      </c>
      <c r="S26" s="89">
        <f t="shared" si="5"/>
        <v>0</v>
      </c>
      <c r="T26" s="69">
        <f t="shared" si="6"/>
        <v>0</v>
      </c>
      <c r="U26" s="89">
        <f t="shared" si="7"/>
        <v>0</v>
      </c>
      <c r="V26" s="89">
        <f t="shared" si="8"/>
        <v>0</v>
      </c>
      <c r="W26" s="89">
        <f t="shared" si="9"/>
        <v>0</v>
      </c>
    </row>
    <row r="27" spans="2:23">
      <c r="B27" s="182" t="s">
        <v>78</v>
      </c>
      <c r="C27" s="92">
        <f>SUM(C6:C26)</f>
        <v>0</v>
      </c>
      <c r="D27" s="57"/>
      <c r="E27" s="92"/>
      <c r="F27" s="92"/>
      <c r="G27" s="92"/>
      <c r="H27" s="57"/>
      <c r="I27" s="92"/>
      <c r="J27" s="57"/>
      <c r="K27" s="92"/>
      <c r="L27" s="92"/>
      <c r="M27" s="92"/>
      <c r="N27" s="57">
        <f>SUM(N6:N26)</f>
        <v>0</v>
      </c>
      <c r="O27" s="92">
        <f t="shared" ref="O27:W27" si="10">SUM(O6:O26)</f>
        <v>0</v>
      </c>
      <c r="P27" s="92">
        <f t="shared" si="10"/>
        <v>0</v>
      </c>
      <c r="Q27" s="92">
        <f t="shared" si="10"/>
        <v>0</v>
      </c>
      <c r="R27" s="57">
        <f t="shared" si="10"/>
        <v>0</v>
      </c>
      <c r="S27" s="92">
        <f t="shared" si="10"/>
        <v>0</v>
      </c>
      <c r="T27" s="57">
        <f t="shared" si="10"/>
        <v>0</v>
      </c>
      <c r="U27" s="92">
        <f t="shared" si="10"/>
        <v>0</v>
      </c>
      <c r="V27" s="92">
        <f t="shared" si="10"/>
        <v>0</v>
      </c>
      <c r="W27" s="92">
        <f t="shared" si="10"/>
        <v>0</v>
      </c>
    </row>
    <row r="28" spans="2:23">
      <c r="N28" s="1"/>
      <c r="O28" s="1"/>
      <c r="P28" s="1"/>
      <c r="Q28" s="1"/>
      <c r="R28" s="1"/>
      <c r="S28" s="1"/>
      <c r="T28" s="1"/>
      <c r="U28" s="1"/>
      <c r="V28" s="1"/>
      <c r="W28" s="1"/>
    </row>
  </sheetData>
  <mergeCells count="4">
    <mergeCell ref="N4:W4"/>
    <mergeCell ref="B4:B5"/>
    <mergeCell ref="C4:C5"/>
    <mergeCell ref="D4:M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3:T334"/>
  <sheetViews>
    <sheetView zoomScale="90" zoomScaleNormal="90" workbookViewId="0">
      <selection activeCell="K41" sqref="K41"/>
    </sheetView>
  </sheetViews>
  <sheetFormatPr defaultColWidth="9.140625" defaultRowHeight="14.25"/>
  <cols>
    <col min="1" max="1" width="3.7109375" style="5" customWidth="1"/>
    <col min="2" max="18" width="9.140625" style="5"/>
    <col min="19" max="19" width="35.85546875" style="5" customWidth="1"/>
    <col min="20" max="16384" width="9.140625" style="5"/>
  </cols>
  <sheetData>
    <row r="3" spans="2:20" ht="20.25">
      <c r="B3" s="4" t="s">
        <v>85</v>
      </c>
    </row>
    <row r="4" spans="2:20" ht="15">
      <c r="B4" s="6"/>
    </row>
    <row r="5" spans="2:20" ht="20.100000000000001" customHeight="1"/>
    <row r="6" spans="2:20" s="8" customFormat="1" ht="30" customHeight="1">
      <c r="B6" s="7" t="s">
        <v>115</v>
      </c>
    </row>
    <row r="7" spans="2:20" ht="15">
      <c r="B7" s="9"/>
    </row>
    <row r="8" spans="2:20" ht="15">
      <c r="B8" s="9"/>
      <c r="C8" s="10"/>
      <c r="D8" s="11"/>
      <c r="E8" s="11"/>
      <c r="F8" s="11"/>
      <c r="G8" s="11"/>
      <c r="H8" s="11"/>
      <c r="I8" s="12"/>
    </row>
    <row r="9" spans="2:20" ht="15">
      <c r="B9" s="9"/>
      <c r="C9" s="13"/>
      <c r="D9" s="14" t="s">
        <v>147</v>
      </c>
      <c r="E9" s="15"/>
      <c r="F9" s="15"/>
      <c r="G9" s="15"/>
      <c r="H9" s="15"/>
      <c r="I9" s="16"/>
      <c r="S9" s="9"/>
    </row>
    <row r="10" spans="2:20" ht="15">
      <c r="B10" s="9"/>
      <c r="C10" s="13"/>
      <c r="D10" s="17" t="s">
        <v>148</v>
      </c>
      <c r="E10" s="17"/>
      <c r="F10" s="17"/>
      <c r="G10" s="17"/>
      <c r="H10" s="18" t="s">
        <v>87</v>
      </c>
      <c r="I10" s="16"/>
      <c r="T10" s="19"/>
    </row>
    <row r="11" spans="2:20" ht="15">
      <c r="B11" s="9"/>
      <c r="C11" s="13"/>
      <c r="D11" s="17" t="s">
        <v>149</v>
      </c>
      <c r="E11" s="17"/>
      <c r="F11" s="17"/>
      <c r="G11" s="17"/>
      <c r="H11" s="18" t="s">
        <v>87</v>
      </c>
      <c r="I11" s="16"/>
    </row>
    <row r="12" spans="2:20" ht="15">
      <c r="B12" s="9"/>
      <c r="C12" s="13"/>
      <c r="D12" s="17" t="s">
        <v>150</v>
      </c>
      <c r="E12" s="17"/>
      <c r="F12" s="17"/>
      <c r="G12" s="17"/>
      <c r="H12" s="18" t="s">
        <v>87</v>
      </c>
      <c r="I12" s="16"/>
    </row>
    <row r="13" spans="2:20" ht="15">
      <c r="B13" s="9"/>
      <c r="C13" s="13"/>
      <c r="D13" s="17" t="s">
        <v>151</v>
      </c>
      <c r="E13" s="17"/>
      <c r="F13" s="17"/>
      <c r="G13" s="17"/>
      <c r="H13" s="18" t="s">
        <v>87</v>
      </c>
      <c r="I13" s="16"/>
    </row>
    <row r="14" spans="2:20" ht="15">
      <c r="B14" s="9"/>
      <c r="C14" s="20"/>
      <c r="D14" s="21"/>
      <c r="E14" s="21"/>
      <c r="F14" s="21"/>
      <c r="G14" s="21"/>
      <c r="H14" s="21"/>
      <c r="I14" s="22"/>
    </row>
    <row r="15" spans="2:20" ht="15">
      <c r="B15" s="9"/>
    </row>
    <row r="16" spans="2:20" s="24" customFormat="1" ht="30" customHeight="1">
      <c r="B16" s="23" t="s">
        <v>154</v>
      </c>
    </row>
    <row r="17" spans="2:4" s="26" customFormat="1">
      <c r="B17" s="25" t="s">
        <v>155</v>
      </c>
    </row>
    <row r="18" spans="2:4" s="26" customFormat="1">
      <c r="D18" s="26" t="s">
        <v>156</v>
      </c>
    </row>
    <row r="19" spans="2:4" s="26" customFormat="1">
      <c r="B19" s="27"/>
    </row>
    <row r="20" spans="2:4" s="26" customFormat="1">
      <c r="B20" s="27"/>
    </row>
    <row r="21" spans="2:4" s="26" customFormat="1">
      <c r="B21" s="27"/>
    </row>
    <row r="22" spans="2:4" s="26" customFormat="1"/>
    <row r="23" spans="2:4" s="26" customFormat="1"/>
    <row r="24" spans="2:4" s="26" customFormat="1"/>
    <row r="25" spans="2:4" s="26" customFormat="1"/>
    <row r="26" spans="2:4" s="26" customFormat="1"/>
    <row r="27" spans="2:4" s="26" customFormat="1"/>
    <row r="28" spans="2:4" s="26" customFormat="1"/>
    <row r="29" spans="2:4" s="26" customFormat="1"/>
    <row r="30" spans="2:4" s="26" customFormat="1"/>
    <row r="31" spans="2:4" s="26" customFormat="1"/>
    <row r="32" spans="2:4" s="26" customFormat="1"/>
    <row r="33" spans="2:5" s="26" customFormat="1"/>
    <row r="34" spans="2:5" s="26" customFormat="1">
      <c r="B34" s="28" t="s">
        <v>157</v>
      </c>
      <c r="C34" s="28"/>
    </row>
    <row r="35" spans="2:5" s="26" customFormat="1">
      <c r="B35" s="29" t="s">
        <v>229</v>
      </c>
      <c r="C35" s="29"/>
    </row>
    <row r="36" spans="2:5" s="26" customFormat="1">
      <c r="B36" s="30" t="s">
        <v>158</v>
      </c>
      <c r="C36" s="31"/>
      <c r="D36" s="31"/>
      <c r="E36" s="31"/>
    </row>
    <row r="37" spans="2:5" s="26" customFormat="1">
      <c r="B37" s="28" t="s">
        <v>159</v>
      </c>
    </row>
    <row r="38" spans="2:5" s="26" customFormat="1">
      <c r="B38" s="32" t="s">
        <v>230</v>
      </c>
    </row>
    <row r="39" spans="2:5" s="26" customFormat="1">
      <c r="B39" s="32" t="s">
        <v>160</v>
      </c>
    </row>
    <row r="40" spans="2:5" s="26" customFormat="1">
      <c r="B40" s="32" t="s">
        <v>231</v>
      </c>
    </row>
    <row r="41" spans="2:5" s="26" customFormat="1">
      <c r="B41" s="32" t="s">
        <v>233</v>
      </c>
    </row>
    <row r="42" spans="2:5" s="26" customFormat="1">
      <c r="B42" s="28" t="s">
        <v>161</v>
      </c>
    </row>
    <row r="43" spans="2:5" s="26" customFormat="1"/>
    <row r="44" spans="2:5" s="26" customFormat="1"/>
    <row r="45" spans="2:5" s="26" customFormat="1"/>
    <row r="46" spans="2:5" s="26" customFormat="1"/>
    <row r="47" spans="2:5" s="26" customFormat="1"/>
    <row r="48" spans="2:5" s="26" customFormat="1"/>
    <row r="49" spans="2:2" s="26" customFormat="1"/>
    <row r="50" spans="2:2" s="26" customFormat="1"/>
    <row r="51" spans="2:2" s="26" customFormat="1"/>
    <row r="52" spans="2:2" s="26" customFormat="1"/>
    <row r="53" spans="2:2" s="26" customFormat="1"/>
    <row r="54" spans="2:2" s="26" customFormat="1"/>
    <row r="55" spans="2:2" s="26" customFormat="1"/>
    <row r="56" spans="2:2" s="26" customFormat="1"/>
    <row r="57" spans="2:2" s="26" customFormat="1"/>
    <row r="58" spans="2:2" s="26" customFormat="1"/>
    <row r="59" spans="2:2" s="26" customFormat="1"/>
    <row r="60" spans="2:2" s="26" customFormat="1">
      <c r="B60" s="28" t="s">
        <v>162</v>
      </c>
    </row>
    <row r="61" spans="2:2" s="26" customFormat="1">
      <c r="B61" s="28" t="s">
        <v>163</v>
      </c>
    </row>
    <row r="62" spans="2:2" s="26" customFormat="1"/>
    <row r="63" spans="2:2" s="26" customFormat="1"/>
    <row r="64" spans="2:2" s="26" customFormat="1"/>
    <row r="65" s="26" customFormat="1"/>
    <row r="66" s="26" customFormat="1"/>
    <row r="67" s="26" customFormat="1"/>
    <row r="68" s="26" customFormat="1"/>
    <row r="69" s="26" customFormat="1"/>
    <row r="70" s="26" customFormat="1"/>
    <row r="71" s="26" customFormat="1"/>
    <row r="72" s="26" customFormat="1"/>
    <row r="73" s="26" customFormat="1"/>
    <row r="74" s="26" customFormat="1"/>
    <row r="75" s="26" customFormat="1"/>
    <row r="76" s="26" customFormat="1"/>
    <row r="77" s="26" customFormat="1"/>
    <row r="78" s="26" customFormat="1"/>
    <row r="79" s="26" customFormat="1"/>
    <row r="80" s="26" customFormat="1"/>
    <row r="81" spans="2:2" s="26" customFormat="1"/>
    <row r="82" spans="2:2" s="26" customFormat="1"/>
    <row r="83" spans="2:2" s="26" customFormat="1"/>
    <row r="84" spans="2:2" s="26" customFormat="1">
      <c r="B84" s="30" t="s">
        <v>164</v>
      </c>
    </row>
    <row r="85" spans="2:2" s="26" customFormat="1">
      <c r="B85" s="28" t="s">
        <v>165</v>
      </c>
    </row>
    <row r="86" spans="2:2" s="26" customFormat="1">
      <c r="B86" s="32" t="s">
        <v>230</v>
      </c>
    </row>
    <row r="87" spans="2:2" s="26" customFormat="1">
      <c r="B87" s="32" t="s">
        <v>232</v>
      </c>
    </row>
    <row r="88" spans="2:2" s="26" customFormat="1">
      <c r="B88" s="32" t="s">
        <v>231</v>
      </c>
    </row>
    <row r="89" spans="2:2" s="26" customFormat="1">
      <c r="B89" s="32" t="s">
        <v>233</v>
      </c>
    </row>
    <row r="90" spans="2:2" s="26" customFormat="1">
      <c r="B90" s="28" t="s">
        <v>161</v>
      </c>
    </row>
    <row r="91" spans="2:2" s="26" customFormat="1">
      <c r="B91" s="28" t="s">
        <v>162</v>
      </c>
    </row>
    <row r="92" spans="2:2" s="26" customFormat="1">
      <c r="B92" s="28" t="s">
        <v>163</v>
      </c>
    </row>
    <row r="93" spans="2:2" s="26" customFormat="1">
      <c r="B93" s="33"/>
    </row>
    <row r="94" spans="2:2" s="26" customFormat="1">
      <c r="B94" s="34" t="s">
        <v>166</v>
      </c>
    </row>
    <row r="95" spans="2:2" s="26" customFormat="1">
      <c r="B95" s="28" t="s">
        <v>167</v>
      </c>
    </row>
    <row r="96" spans="2:2" s="26" customFormat="1">
      <c r="B96" s="32" t="s">
        <v>168</v>
      </c>
    </row>
    <row r="97" spans="2:2" s="26" customFormat="1">
      <c r="B97" s="35" t="s">
        <v>169</v>
      </c>
    </row>
    <row r="98" spans="2:2" s="26" customFormat="1">
      <c r="B98" s="32" t="s">
        <v>233</v>
      </c>
    </row>
    <row r="99" spans="2:2" s="26" customFormat="1"/>
    <row r="100" spans="2:2" s="26" customFormat="1"/>
    <row r="101" spans="2:2" s="26" customFormat="1"/>
    <row r="102" spans="2:2" s="26" customFormat="1"/>
    <row r="103" spans="2:2" s="26" customFormat="1"/>
    <row r="104" spans="2:2" s="26" customFormat="1">
      <c r="B104" s="34" t="s">
        <v>170</v>
      </c>
    </row>
    <row r="105" spans="2:2" s="26" customFormat="1">
      <c r="B105" s="28" t="s">
        <v>171</v>
      </c>
    </row>
    <row r="106" spans="2:2" s="26" customFormat="1">
      <c r="B106" s="32" t="s">
        <v>172</v>
      </c>
    </row>
    <row r="107" spans="2:2" s="26" customFormat="1">
      <c r="B107" s="29" t="s">
        <v>173</v>
      </c>
    </row>
    <row r="108" spans="2:2" s="26" customFormat="1">
      <c r="B108" s="32" t="s">
        <v>233</v>
      </c>
    </row>
    <row r="109" spans="2:2" s="26" customFormat="1"/>
    <row r="110" spans="2:2" s="26" customFormat="1"/>
    <row r="111" spans="2:2" s="26" customFormat="1"/>
    <row r="112" spans="2:2" s="26" customFormat="1"/>
    <row r="113" s="26" customFormat="1"/>
    <row r="114" s="26" customFormat="1"/>
    <row r="115" s="26" customFormat="1"/>
    <row r="116" s="26" customFormat="1"/>
    <row r="117" s="26" customFormat="1"/>
    <row r="118" s="26" customFormat="1"/>
    <row r="119" s="26" customFormat="1"/>
    <row r="120" s="26" customFormat="1"/>
    <row r="121" s="26" customFormat="1"/>
    <row r="122" s="26" customFormat="1"/>
    <row r="123" s="26" customFormat="1"/>
    <row r="124" s="26" customFormat="1"/>
    <row r="125" s="26" customFormat="1"/>
    <row r="126" s="26" customFormat="1"/>
    <row r="127" s="26" customFormat="1"/>
    <row r="128" s="26" customFormat="1"/>
    <row r="129" spans="2:2" s="26" customFormat="1"/>
    <row r="130" spans="2:2" s="26" customFormat="1"/>
    <row r="131" spans="2:2" s="26" customFormat="1"/>
    <row r="132" spans="2:2" s="26" customFormat="1"/>
    <row r="133" spans="2:2" s="26" customFormat="1"/>
    <row r="134" spans="2:2" s="26" customFormat="1"/>
    <row r="135" spans="2:2" s="26" customFormat="1"/>
    <row r="136" spans="2:2" s="26" customFormat="1">
      <c r="B136" s="32" t="s">
        <v>174</v>
      </c>
    </row>
    <row r="137" spans="2:2" s="26" customFormat="1">
      <c r="B137" s="32" t="s">
        <v>175</v>
      </c>
    </row>
    <row r="138" spans="2:2" s="26" customFormat="1">
      <c r="B138" s="32" t="s">
        <v>176</v>
      </c>
    </row>
    <row r="139" spans="2:2" s="26" customFormat="1">
      <c r="B139" s="32" t="s">
        <v>177</v>
      </c>
    </row>
    <row r="140" spans="2:2" s="26" customFormat="1"/>
    <row r="141" spans="2:2" s="26" customFormat="1"/>
    <row r="142" spans="2:2" s="26" customFormat="1"/>
    <row r="143" spans="2:2" s="26" customFormat="1"/>
    <row r="144" spans="2:2" s="26" customFormat="1"/>
    <row r="145" spans="2:2" s="26" customFormat="1"/>
    <row r="146" spans="2:2" s="26" customFormat="1"/>
    <row r="147" spans="2:2" s="26" customFormat="1"/>
    <row r="148" spans="2:2" s="26" customFormat="1"/>
    <row r="149" spans="2:2" s="26" customFormat="1"/>
    <row r="150" spans="2:2" s="26" customFormat="1"/>
    <row r="151" spans="2:2" s="26" customFormat="1"/>
    <row r="152" spans="2:2" s="26" customFormat="1"/>
    <row r="153" spans="2:2" s="26" customFormat="1">
      <c r="B153" s="34" t="s">
        <v>178</v>
      </c>
    </row>
    <row r="154" spans="2:2" s="26" customFormat="1">
      <c r="B154" s="28" t="s">
        <v>179</v>
      </c>
    </row>
    <row r="155" spans="2:2" s="26" customFormat="1">
      <c r="B155" s="32" t="s">
        <v>172</v>
      </c>
    </row>
    <row r="156" spans="2:2" s="26" customFormat="1">
      <c r="B156" s="29" t="s">
        <v>180</v>
      </c>
    </row>
    <row r="157" spans="2:2" s="26" customFormat="1">
      <c r="B157" s="32" t="s">
        <v>233</v>
      </c>
    </row>
    <row r="158" spans="2:2" s="26" customFormat="1">
      <c r="B158" s="32" t="s">
        <v>174</v>
      </c>
    </row>
    <row r="159" spans="2:2" s="26" customFormat="1">
      <c r="B159" s="32" t="s">
        <v>181</v>
      </c>
    </row>
    <row r="160" spans="2:2" s="26" customFormat="1">
      <c r="B160" s="32" t="s">
        <v>182</v>
      </c>
    </row>
    <row r="161" spans="2:2" s="26" customFormat="1">
      <c r="B161" s="32" t="s">
        <v>177</v>
      </c>
    </row>
    <row r="162" spans="2:2" s="26" customFormat="1"/>
    <row r="163" spans="2:2" s="26" customFormat="1"/>
    <row r="164" spans="2:2" s="26" customFormat="1"/>
    <row r="165" spans="2:2" s="26" customFormat="1"/>
    <row r="166" spans="2:2" s="26" customFormat="1"/>
    <row r="167" spans="2:2" s="26" customFormat="1"/>
    <row r="168" spans="2:2" s="26" customFormat="1"/>
    <row r="169" spans="2:2" s="26" customFormat="1"/>
    <row r="170" spans="2:2" s="26" customFormat="1"/>
    <row r="171" spans="2:2" s="26" customFormat="1"/>
    <row r="172" spans="2:2" s="26" customFormat="1"/>
    <row r="173" spans="2:2" s="36" customFormat="1" ht="30" customHeight="1">
      <c r="B173" s="23" t="s">
        <v>183</v>
      </c>
    </row>
    <row r="174" spans="2:2" s="26" customFormat="1">
      <c r="B174" s="25" t="s">
        <v>184</v>
      </c>
    </row>
    <row r="175" spans="2:2" s="26" customFormat="1">
      <c r="B175" s="28" t="s">
        <v>185</v>
      </c>
    </row>
    <row r="176" spans="2:2" s="26" customFormat="1"/>
    <row r="177" spans="2:2" s="26" customFormat="1"/>
    <row r="178" spans="2:2" s="26" customFormat="1"/>
    <row r="179" spans="2:2" s="26" customFormat="1"/>
    <row r="180" spans="2:2" s="26" customFormat="1"/>
    <row r="181" spans="2:2" s="26" customFormat="1">
      <c r="B181" s="28" t="s">
        <v>186</v>
      </c>
    </row>
    <row r="182" spans="2:2" s="26" customFormat="1"/>
    <row r="183" spans="2:2" s="26" customFormat="1"/>
    <row r="184" spans="2:2" s="26" customFormat="1"/>
    <row r="185" spans="2:2" s="26" customFormat="1"/>
    <row r="186" spans="2:2" s="26" customFormat="1"/>
    <row r="187" spans="2:2" s="26" customFormat="1"/>
    <row r="188" spans="2:2" s="26" customFormat="1"/>
    <row r="189" spans="2:2" s="26" customFormat="1"/>
    <row r="190" spans="2:2" s="26" customFormat="1"/>
    <row r="191" spans="2:2" s="26" customFormat="1"/>
    <row r="192" spans="2:2" s="26" customFormat="1"/>
    <row r="193" spans="2:2" s="26" customFormat="1"/>
    <row r="194" spans="2:2" s="26" customFormat="1">
      <c r="B194" s="25" t="s">
        <v>187</v>
      </c>
    </row>
    <row r="195" spans="2:2" s="26" customFormat="1"/>
    <row r="196" spans="2:2" s="36" customFormat="1" ht="30" customHeight="1">
      <c r="B196" s="23" t="s">
        <v>188</v>
      </c>
    </row>
    <row r="197" spans="2:2" s="26" customFormat="1">
      <c r="B197" s="37" t="s">
        <v>189</v>
      </c>
    </row>
    <row r="198" spans="2:2" s="26" customFormat="1"/>
    <row r="199" spans="2:2" s="26" customFormat="1"/>
    <row r="200" spans="2:2" s="26" customFormat="1"/>
    <row r="201" spans="2:2" s="26" customFormat="1"/>
    <row r="202" spans="2:2" s="26" customFormat="1"/>
    <row r="203" spans="2:2" s="26" customFormat="1"/>
    <row r="204" spans="2:2" s="26" customFormat="1"/>
    <row r="205" spans="2:2" s="26" customFormat="1"/>
    <row r="206" spans="2:2" s="26" customFormat="1"/>
    <row r="207" spans="2:2" s="26" customFormat="1"/>
    <row r="208" spans="2:2" s="26" customFormat="1"/>
    <row r="209" spans="2:2" s="26" customFormat="1"/>
    <row r="210" spans="2:2" s="26" customFormat="1"/>
    <row r="211" spans="2:2" s="26" customFormat="1"/>
    <row r="212" spans="2:2" s="26" customFormat="1"/>
    <row r="213" spans="2:2" s="26" customFormat="1">
      <c r="B213" s="37" t="s">
        <v>190</v>
      </c>
    </row>
    <row r="214" spans="2:2" s="26" customFormat="1">
      <c r="B214" s="25" t="s">
        <v>191</v>
      </c>
    </row>
    <row r="215" spans="2:2" s="26" customFormat="1">
      <c r="B215" s="37" t="s">
        <v>192</v>
      </c>
    </row>
    <row r="216" spans="2:2" s="26" customFormat="1">
      <c r="B216" s="37" t="s">
        <v>193</v>
      </c>
    </row>
    <row r="217" spans="2:2" s="26" customFormat="1">
      <c r="B217" s="28" t="s">
        <v>194</v>
      </c>
    </row>
    <row r="218" spans="2:2" s="26" customFormat="1">
      <c r="B218" s="28" t="s">
        <v>195</v>
      </c>
    </row>
    <row r="219" spans="2:2" s="26" customFormat="1">
      <c r="B219" s="28" t="s">
        <v>196</v>
      </c>
    </row>
    <row r="220" spans="2:2" s="26" customFormat="1">
      <c r="B220" s="28" t="s">
        <v>197</v>
      </c>
    </row>
    <row r="221" spans="2:2" s="26" customFormat="1">
      <c r="B221" s="37" t="s">
        <v>198</v>
      </c>
    </row>
    <row r="222" spans="2:2" s="26" customFormat="1">
      <c r="B222" s="28" t="s">
        <v>199</v>
      </c>
    </row>
    <row r="223" spans="2:2" s="26" customFormat="1">
      <c r="B223" s="28" t="s">
        <v>200</v>
      </c>
    </row>
    <row r="224" spans="2:2" s="26" customFormat="1">
      <c r="B224" s="28" t="s">
        <v>201</v>
      </c>
    </row>
    <row r="225" spans="2:2" s="26" customFormat="1">
      <c r="B225" s="37" t="s">
        <v>202</v>
      </c>
    </row>
    <row r="226" spans="2:2" s="26" customFormat="1"/>
    <row r="227" spans="2:2" s="26" customFormat="1">
      <c r="B227" s="37" t="s">
        <v>203</v>
      </c>
    </row>
    <row r="228" spans="2:2" s="26" customFormat="1">
      <c r="B228" s="28" t="s">
        <v>204</v>
      </c>
    </row>
    <row r="229" spans="2:2" s="26" customFormat="1"/>
    <row r="230" spans="2:2" s="26" customFormat="1"/>
    <row r="231" spans="2:2" s="26" customFormat="1"/>
    <row r="232" spans="2:2" s="26" customFormat="1"/>
    <row r="233" spans="2:2" s="26" customFormat="1"/>
    <row r="234" spans="2:2" s="26" customFormat="1"/>
    <row r="235" spans="2:2" s="26" customFormat="1"/>
    <row r="236" spans="2:2" s="26" customFormat="1"/>
    <row r="237" spans="2:2" s="26" customFormat="1">
      <c r="B237" s="37" t="s">
        <v>205</v>
      </c>
    </row>
    <row r="238" spans="2:2" s="26" customFormat="1">
      <c r="B238" s="28" t="s">
        <v>206</v>
      </c>
    </row>
    <row r="239" spans="2:2" s="26" customFormat="1">
      <c r="B239" s="28" t="s">
        <v>207</v>
      </c>
    </row>
    <row r="240" spans="2:2" s="26" customFormat="1">
      <c r="B240" s="28" t="s">
        <v>208</v>
      </c>
    </row>
    <row r="241" spans="2:2" s="26" customFormat="1"/>
    <row r="242" spans="2:2" s="26" customFormat="1"/>
    <row r="243" spans="2:2" s="26" customFormat="1"/>
    <row r="244" spans="2:2" s="26" customFormat="1">
      <c r="B244" s="37" t="s">
        <v>209</v>
      </c>
    </row>
    <row r="245" spans="2:2" s="26" customFormat="1">
      <c r="B245" s="28" t="s">
        <v>210</v>
      </c>
    </row>
    <row r="246" spans="2:2" s="26" customFormat="1">
      <c r="B246" s="28" t="s">
        <v>211</v>
      </c>
    </row>
    <row r="247" spans="2:2" s="26" customFormat="1">
      <c r="B247" s="28" t="s">
        <v>212</v>
      </c>
    </row>
    <row r="248" spans="2:2" s="26" customFormat="1">
      <c r="B248" s="28" t="s">
        <v>213</v>
      </c>
    </row>
    <row r="249" spans="2:2" s="26" customFormat="1">
      <c r="B249" s="28" t="s">
        <v>214</v>
      </c>
    </row>
    <row r="250" spans="2:2" s="26" customFormat="1">
      <c r="B250" s="28" t="s">
        <v>215</v>
      </c>
    </row>
    <row r="251" spans="2:2" s="26" customFormat="1">
      <c r="B251" s="28" t="s">
        <v>216</v>
      </c>
    </row>
    <row r="252" spans="2:2" s="26" customFormat="1"/>
    <row r="253" spans="2:2" s="26" customFormat="1"/>
    <row r="254" spans="2:2" s="26" customFormat="1"/>
    <row r="255" spans="2:2" s="26" customFormat="1"/>
    <row r="256" spans="2:2" s="26" customFormat="1"/>
    <row r="257" spans="2:2" s="26" customFormat="1"/>
    <row r="258" spans="2:2" s="26" customFormat="1"/>
    <row r="259" spans="2:2" s="26" customFormat="1"/>
    <row r="260" spans="2:2" s="26" customFormat="1"/>
    <row r="261" spans="2:2" s="36" customFormat="1" ht="30" customHeight="1">
      <c r="B261" s="23" t="s">
        <v>217</v>
      </c>
    </row>
    <row r="262" spans="2:2" s="26" customFormat="1">
      <c r="B262" s="37" t="s">
        <v>218</v>
      </c>
    </row>
    <row r="263" spans="2:2" s="26" customFormat="1">
      <c r="B263" s="37" t="s">
        <v>219</v>
      </c>
    </row>
    <row r="264" spans="2:2" s="26" customFormat="1">
      <c r="B264" s="37" t="s">
        <v>220</v>
      </c>
    </row>
    <row r="265" spans="2:2" s="26" customFormat="1"/>
    <row r="266" spans="2:2" s="26" customFormat="1"/>
    <row r="267" spans="2:2" s="26" customFormat="1"/>
    <row r="268" spans="2:2" s="26" customFormat="1"/>
    <row r="269" spans="2:2" s="26" customFormat="1"/>
    <row r="270" spans="2:2" s="26" customFormat="1"/>
    <row r="271" spans="2:2" s="26" customFormat="1"/>
    <row r="272" spans="2:2" s="26" customFormat="1"/>
    <row r="273" spans="2:2" s="26" customFormat="1"/>
    <row r="274" spans="2:2" s="26" customFormat="1"/>
    <row r="275" spans="2:2" s="26" customFormat="1"/>
    <row r="276" spans="2:2" s="26" customFormat="1"/>
    <row r="277" spans="2:2" s="26" customFormat="1"/>
    <row r="278" spans="2:2" s="26" customFormat="1"/>
    <row r="279" spans="2:2" s="26" customFormat="1">
      <c r="B279" s="25"/>
    </row>
    <row r="280" spans="2:2" s="26" customFormat="1">
      <c r="B280" s="28"/>
    </row>
    <row r="281" spans="2:2" s="26" customFormat="1">
      <c r="B281" s="28"/>
    </row>
    <row r="282" spans="2:2" s="26" customFormat="1"/>
    <row r="283" spans="2:2" s="26" customFormat="1"/>
    <row r="284" spans="2:2" s="26" customFormat="1"/>
    <row r="285" spans="2:2" s="26" customFormat="1"/>
    <row r="286" spans="2:2" s="26" customFormat="1"/>
    <row r="287" spans="2:2" s="26" customFormat="1"/>
    <row r="288" spans="2:2" s="26" customFormat="1"/>
    <row r="289" spans="2:2" s="26" customFormat="1"/>
    <row r="290" spans="2:2" s="26" customFormat="1"/>
    <row r="291" spans="2:2" s="26" customFormat="1"/>
    <row r="292" spans="2:2" s="26" customFormat="1"/>
    <row r="293" spans="2:2" s="26" customFormat="1"/>
    <row r="294" spans="2:2" s="26" customFormat="1"/>
    <row r="295" spans="2:2" s="26" customFormat="1"/>
    <row r="296" spans="2:2" s="26" customFormat="1"/>
    <row r="297" spans="2:2" s="26" customFormat="1"/>
    <row r="298" spans="2:2" s="26" customFormat="1"/>
    <row r="299" spans="2:2" s="26" customFormat="1"/>
    <row r="300" spans="2:2" s="26" customFormat="1"/>
    <row r="301" spans="2:2" s="26" customFormat="1"/>
    <row r="302" spans="2:2" s="26" customFormat="1">
      <c r="B302" s="28"/>
    </row>
    <row r="303" spans="2:2" s="26" customFormat="1">
      <c r="B303" s="28"/>
    </row>
    <row r="304" spans="2:2" s="26" customFormat="1"/>
    <row r="305" s="26" customFormat="1"/>
    <row r="306" s="26" customFormat="1"/>
    <row r="307" s="26" customFormat="1"/>
    <row r="308" s="26" customFormat="1"/>
    <row r="309" s="26" customFormat="1"/>
    <row r="310" s="26" customFormat="1"/>
    <row r="311" s="26" customFormat="1"/>
    <row r="312" s="26" customFormat="1"/>
    <row r="313" s="26" customFormat="1"/>
    <row r="314" s="26" customFormat="1"/>
    <row r="315" s="26" customFormat="1"/>
    <row r="316" s="26" customFormat="1"/>
    <row r="317" s="26" customFormat="1"/>
    <row r="318" s="26" customFormat="1"/>
    <row r="319" s="26" customFormat="1"/>
    <row r="320" s="26" customFormat="1"/>
    <row r="321" s="26" customFormat="1"/>
    <row r="322" s="26" customFormat="1"/>
    <row r="323" s="26" customFormat="1"/>
    <row r="324" s="26" customFormat="1"/>
    <row r="325" s="26" customFormat="1"/>
    <row r="326" s="26" customFormat="1"/>
    <row r="327" s="26" customFormat="1"/>
    <row r="328" s="26" customFormat="1"/>
    <row r="329" s="26" customFormat="1"/>
    <row r="330" s="26" customFormat="1"/>
    <row r="331" s="26" customFormat="1"/>
    <row r="332" s="26" customFormat="1"/>
    <row r="333" s="26" customFormat="1"/>
    <row r="334" s="26" customFormat="1"/>
  </sheetData>
  <hyperlinks>
    <hyperlink ref="G307" r:id="rId1" display="Linkki"/>
    <hyperlink ref="G306" r:id="rId2" display="Linkki"/>
    <hyperlink ref="G305" r:id="rId3" display="Linkki"/>
    <hyperlink ref="G304" r:id="rId4" display="Linkki"/>
    <hyperlink ref="H10" r:id="rId5"/>
    <hyperlink ref="H11" r:id="rId6"/>
    <hyperlink ref="H12" r:id="rId7"/>
    <hyperlink ref="H13" r:id="rId8"/>
  </hyperlinks>
  <pageMargins left="0.7" right="0.7" top="0.75" bottom="0.75" header="0.3" footer="0.3"/>
  <pageSetup paperSize="9" orientation="portrait"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2:R42"/>
  <sheetViews>
    <sheetView zoomScale="80" zoomScaleNormal="80" workbookViewId="0">
      <selection activeCell="O69" sqref="O69"/>
    </sheetView>
  </sheetViews>
  <sheetFormatPr defaultColWidth="9.140625" defaultRowHeight="14.25"/>
  <cols>
    <col min="1" max="1" width="4.140625" style="5" customWidth="1"/>
    <col min="2" max="2" width="7.85546875" style="5" customWidth="1"/>
    <col min="3" max="3" width="18" style="5" bestFit="1" customWidth="1"/>
    <col min="4" max="4" width="21.5703125" style="5" customWidth="1"/>
    <col min="5" max="5" width="38.140625" style="5" customWidth="1"/>
    <col min="6" max="6" width="27.28515625" style="5" bestFit="1" customWidth="1"/>
    <col min="7" max="7" width="24.85546875" style="5" bestFit="1" customWidth="1"/>
    <col min="8" max="8" width="17.28515625" style="5" customWidth="1"/>
    <col min="9" max="9" width="27.28515625" style="5" bestFit="1" customWidth="1"/>
    <col min="10" max="10" width="24.85546875" style="5" bestFit="1" customWidth="1"/>
    <col min="11" max="11" width="16.28515625" style="5" customWidth="1"/>
    <col min="12" max="12" width="9.140625" style="5"/>
    <col min="13" max="13" width="11.5703125" style="5" customWidth="1"/>
    <col min="14" max="14" width="12.28515625" style="5" customWidth="1"/>
    <col min="15" max="15" width="11.42578125" style="5" bestFit="1" customWidth="1"/>
    <col min="16" max="16" width="18.140625" style="5" customWidth="1"/>
    <col min="17" max="16384" width="9.140625" style="5"/>
  </cols>
  <sheetData>
    <row r="2" spans="1:18" ht="16.5" customHeight="1"/>
    <row r="3" spans="1:18" s="41" customFormat="1" ht="20.25">
      <c r="B3" s="4" t="s">
        <v>95</v>
      </c>
    </row>
    <row r="4" spans="1:18" ht="15">
      <c r="B4" s="6"/>
    </row>
    <row r="5" spans="1:18" ht="18" customHeight="1">
      <c r="A5" s="42"/>
      <c r="B5" s="43"/>
    </row>
    <row r="6" spans="1:18" s="8" customFormat="1" ht="18">
      <c r="A6" s="8" t="s">
        <v>96</v>
      </c>
      <c r="B6" s="7"/>
    </row>
    <row r="7" spans="1:18">
      <c r="B7" s="21"/>
      <c r="C7" s="21"/>
      <c r="D7" s="21"/>
      <c r="E7" s="21"/>
      <c r="F7" s="21"/>
      <c r="G7" s="21"/>
      <c r="H7" s="21"/>
      <c r="I7" s="21"/>
      <c r="J7" s="21"/>
      <c r="K7" s="21"/>
    </row>
    <row r="8" spans="1:18">
      <c r="A8" s="16"/>
      <c r="B8" s="223" t="s">
        <v>1</v>
      </c>
      <c r="C8" s="225" t="s">
        <v>94</v>
      </c>
      <c r="D8" s="226"/>
      <c r="E8" s="227"/>
      <c r="F8" s="228" t="s">
        <v>142</v>
      </c>
      <c r="G8" s="228"/>
      <c r="H8" s="229"/>
      <c r="I8" s="230" t="s">
        <v>143</v>
      </c>
      <c r="J8" s="231"/>
      <c r="K8" s="232"/>
      <c r="M8" s="233" t="s">
        <v>100</v>
      </c>
      <c r="N8" s="234"/>
      <c r="O8" s="234"/>
      <c r="P8" s="234"/>
      <c r="Q8" s="234"/>
      <c r="R8" s="235"/>
    </row>
    <row r="9" spans="1:18" ht="29.25" customHeight="1">
      <c r="A9" s="16"/>
      <c r="B9" s="224"/>
      <c r="C9" s="44" t="s">
        <v>11</v>
      </c>
      <c r="D9" s="44" t="s">
        <v>2</v>
      </c>
      <c r="E9" s="45" t="s">
        <v>113</v>
      </c>
      <c r="F9" s="44" t="s">
        <v>3</v>
      </c>
      <c r="G9" s="44" t="s">
        <v>4</v>
      </c>
      <c r="H9" s="46" t="s">
        <v>5</v>
      </c>
      <c r="I9" s="47" t="s">
        <v>3</v>
      </c>
      <c r="J9" s="47" t="s">
        <v>4</v>
      </c>
      <c r="K9" s="48" t="s">
        <v>5</v>
      </c>
      <c r="M9" s="236"/>
      <c r="N9" s="237"/>
      <c r="O9" s="237"/>
      <c r="P9" s="237"/>
      <c r="Q9" s="237"/>
      <c r="R9" s="238"/>
    </row>
    <row r="10" spans="1:18" ht="14.45" customHeight="1">
      <c r="A10" s="16"/>
      <c r="B10" s="49">
        <v>2017</v>
      </c>
      <c r="C10" s="50" t="str">
        <f>IFERROR('2017'!$C$127," ")</f>
        <v xml:space="preserve"> </v>
      </c>
      <c r="D10" s="51" t="str">
        <f>IFERROR('2017'!$C$88," ")</f>
        <v xml:space="preserve"> </v>
      </c>
      <c r="E10" s="51" t="str">
        <f>IFERROR('2017'!$C$108," ")</f>
        <v xml:space="preserve"> </v>
      </c>
      <c r="F10" s="52" t="str">
        <f>IFERROR('2017'!$D$127," ")</f>
        <v xml:space="preserve"> </v>
      </c>
      <c r="G10" s="51" t="str">
        <f>IFERROR('2017'!$E$127," ")</f>
        <v xml:space="preserve"> </v>
      </c>
      <c r="H10" s="52" t="str">
        <f>IFERROR('2017'!$F$127," ")</f>
        <v xml:space="preserve"> </v>
      </c>
      <c r="I10" s="53" t="str">
        <f>IFERROR(F10/C10,"")</f>
        <v/>
      </c>
      <c r="J10" s="54" t="str">
        <f>IFERROR(G10/C10,"")</f>
        <v/>
      </c>
      <c r="K10" s="53" t="str">
        <f>IFERROR(H10/C10,"")</f>
        <v/>
      </c>
      <c r="L10" s="55"/>
      <c r="M10" s="56" t="str">
        <f>IF('2017'!$C$21 = 1, "Kyllä", "Ei")</f>
        <v>Ei</v>
      </c>
      <c r="N10" s="57" t="s">
        <v>108</v>
      </c>
      <c r="O10" s="242" t="str">
        <f>IF('2017'!$C$21 = 1, '2017'!$E$18, "")</f>
        <v/>
      </c>
      <c r="P10" s="243"/>
      <c r="Q10" s="243"/>
      <c r="R10" s="244"/>
    </row>
    <row r="11" spans="1:18">
      <c r="A11" s="16"/>
      <c r="B11" s="58">
        <v>2018</v>
      </c>
      <c r="C11" s="59" t="str">
        <f>IFERROR('2018'!$C$127," ")</f>
        <v xml:space="preserve"> </v>
      </c>
      <c r="D11" s="60" t="str">
        <f>IFERROR('2018'!$C$88," ")</f>
        <v xml:space="preserve"> </v>
      </c>
      <c r="E11" s="60" t="str">
        <f>IFERROR('2018'!$C$108," ")</f>
        <v xml:space="preserve"> </v>
      </c>
      <c r="F11" s="61" t="str">
        <f>IFERROR('2018'!$D$127," ")</f>
        <v xml:space="preserve"> </v>
      </c>
      <c r="G11" s="60" t="str">
        <f>IFERROR('2018'!$E$127," ")</f>
        <v xml:space="preserve"> </v>
      </c>
      <c r="H11" s="61" t="str">
        <f>IFERROR('2018'!$F$127," ")</f>
        <v xml:space="preserve"> </v>
      </c>
      <c r="I11" s="62" t="str">
        <f>IFERROR(F11/C11,"")</f>
        <v/>
      </c>
      <c r="J11" s="63" t="str">
        <f>IFERROR(G11/C11,"")</f>
        <v/>
      </c>
      <c r="K11" s="62" t="str">
        <f>IFERROR(H11/C11,"")</f>
        <v/>
      </c>
      <c r="L11" s="64"/>
      <c r="M11" s="56" t="str">
        <f>IF('2018'!$C$21 = 1, "Kyllä", "Ei")</f>
        <v>Ei</v>
      </c>
      <c r="N11" s="57" t="s">
        <v>108</v>
      </c>
      <c r="O11" s="242" t="str">
        <f>IF('2018'!$C$21 = 1, '2018'!$E$18, "")</f>
        <v/>
      </c>
      <c r="P11" s="243"/>
      <c r="Q11" s="243"/>
      <c r="R11" s="244"/>
    </row>
    <row r="12" spans="1:18">
      <c r="A12" s="16"/>
      <c r="B12" s="58">
        <v>2019</v>
      </c>
      <c r="C12" s="65" t="str">
        <f>IFERROR('2019'!$C$127," ")</f>
        <v xml:space="preserve"> </v>
      </c>
      <c r="D12" s="65" t="str">
        <f>IFERROR('2019'!$C$88," ")</f>
        <v xml:space="preserve"> </v>
      </c>
      <c r="E12" s="65" t="str">
        <f>IFERROR('2019'!$C$108," ")</f>
        <v xml:space="preserve"> </v>
      </c>
      <c r="F12" s="66" t="str">
        <f>IFERROR('2019'!$D$127," ")</f>
        <v xml:space="preserve"> </v>
      </c>
      <c r="G12" s="65" t="str">
        <f>IFERROR('2019'!$E$127," ")</f>
        <v xml:space="preserve"> </v>
      </c>
      <c r="H12" s="66" t="str">
        <f>IFERROR('2019'!$F$127," ")</f>
        <v xml:space="preserve"> </v>
      </c>
      <c r="I12" s="67" t="str">
        <f t="shared" ref="I12:I21" si="0">IFERROR(F12/C12,"")</f>
        <v/>
      </c>
      <c r="J12" s="68" t="str">
        <f t="shared" ref="J12:J21" si="1">IFERROR(G12/C12,"")</f>
        <v/>
      </c>
      <c r="K12" s="67" t="str">
        <f t="shared" ref="K12:K21" si="2">IFERROR(H12/C12,"")</f>
        <v/>
      </c>
      <c r="L12" s="64"/>
      <c r="M12" s="69" t="str">
        <f>IF('2019'!$C$21 = 1, "Kyllä", "Ei")</f>
        <v>Ei</v>
      </c>
      <c r="N12" s="57" t="s">
        <v>108</v>
      </c>
      <c r="O12" s="242" t="str">
        <f>IF('2019'!$C$21 = 1, '2019'!$E$18, "")</f>
        <v/>
      </c>
      <c r="P12" s="243"/>
      <c r="Q12" s="243"/>
      <c r="R12" s="244"/>
    </row>
    <row r="13" spans="1:18">
      <c r="A13" s="16"/>
      <c r="B13" s="58">
        <v>2020</v>
      </c>
      <c r="C13" s="70" t="str">
        <f>IFERROR('2020'!$C$127," ")</f>
        <v xml:space="preserve"> </v>
      </c>
      <c r="D13" s="60" t="str">
        <f>IFERROR('2020'!$C$88," ")</f>
        <v xml:space="preserve"> </v>
      </c>
      <c r="E13" s="60" t="str">
        <f>IFERROR('2020'!$C$108," ")</f>
        <v xml:space="preserve"> </v>
      </c>
      <c r="F13" s="61" t="str">
        <f>IFERROR('2020'!$D$127," ")</f>
        <v xml:space="preserve"> </v>
      </c>
      <c r="G13" s="60" t="str">
        <f>IFERROR('2020'!$E$127," ")</f>
        <v xml:space="preserve"> </v>
      </c>
      <c r="H13" s="61" t="str">
        <f>IFERROR('2020'!$F$127," ")</f>
        <v xml:space="preserve"> </v>
      </c>
      <c r="I13" s="62" t="str">
        <f t="shared" si="0"/>
        <v/>
      </c>
      <c r="J13" s="63" t="str">
        <f t="shared" si="1"/>
        <v/>
      </c>
      <c r="K13" s="62" t="str">
        <f t="shared" si="2"/>
        <v/>
      </c>
      <c r="L13" s="64"/>
      <c r="M13" s="69" t="str">
        <f>IF('2020'!$C$21 = 1, "Kyllä", "Ei")</f>
        <v>Ei</v>
      </c>
      <c r="N13" s="57" t="s">
        <v>108</v>
      </c>
      <c r="O13" s="242" t="str">
        <f>IF('2020'!$C$21 = 1, '2020'!$E$18, "")</f>
        <v/>
      </c>
      <c r="P13" s="243"/>
      <c r="Q13" s="243"/>
      <c r="R13" s="244"/>
    </row>
    <row r="14" spans="1:18">
      <c r="A14" s="16"/>
      <c r="B14" s="58">
        <v>2021</v>
      </c>
      <c r="C14" s="65" t="str">
        <f>IFERROR('2021'!$C$127," ")</f>
        <v xml:space="preserve"> </v>
      </c>
      <c r="D14" s="65" t="str">
        <f>IFERROR('2021'!$C$88," ")</f>
        <v xml:space="preserve"> </v>
      </c>
      <c r="E14" s="65" t="str">
        <f>IFERROR('2021'!$C$108," ")</f>
        <v xml:space="preserve"> </v>
      </c>
      <c r="F14" s="66" t="str">
        <f>IFERROR('2021'!$D$127," ")</f>
        <v xml:space="preserve"> </v>
      </c>
      <c r="G14" s="65" t="str">
        <f>IFERROR('2021'!$E$127," ")</f>
        <v xml:space="preserve"> </v>
      </c>
      <c r="H14" s="66" t="str">
        <f>IFERROR('2021'!$F$127," ")</f>
        <v xml:space="preserve"> </v>
      </c>
      <c r="I14" s="67" t="str">
        <f t="shared" si="0"/>
        <v/>
      </c>
      <c r="J14" s="68" t="str">
        <f t="shared" si="1"/>
        <v/>
      </c>
      <c r="K14" s="67" t="str">
        <f t="shared" si="2"/>
        <v/>
      </c>
      <c r="L14" s="64"/>
      <c r="M14" s="69" t="str">
        <f>IF('2021'!$C$21 = 1, "Kyllä", "Ei")</f>
        <v>Ei</v>
      </c>
      <c r="N14" s="57" t="s">
        <v>108</v>
      </c>
      <c r="O14" s="242" t="str">
        <f>IF('2021'!$C$21 = 1, '2021'!$E$18, "")</f>
        <v/>
      </c>
      <c r="P14" s="243"/>
      <c r="Q14" s="243"/>
      <c r="R14" s="244"/>
    </row>
    <row r="15" spans="1:18">
      <c r="A15" s="16"/>
      <c r="B15" s="58">
        <v>2022</v>
      </c>
      <c r="C15" s="60" t="str">
        <f>IFERROR('2022'!$C$127," ")</f>
        <v xml:space="preserve"> </v>
      </c>
      <c r="D15" s="60" t="str">
        <f>IFERROR('2022'!$C$88," ")</f>
        <v xml:space="preserve"> </v>
      </c>
      <c r="E15" s="60" t="str">
        <f>IFERROR('2022'!$C$108," ")</f>
        <v xml:space="preserve"> </v>
      </c>
      <c r="F15" s="61" t="str">
        <f>IFERROR('2022'!$D$127," ")</f>
        <v xml:space="preserve"> </v>
      </c>
      <c r="G15" s="60" t="str">
        <f>IFERROR('2022'!$E$127," ")</f>
        <v xml:space="preserve"> </v>
      </c>
      <c r="H15" s="61" t="str">
        <f>IFERROR('2022'!$F$127," ")</f>
        <v xml:space="preserve"> </v>
      </c>
      <c r="I15" s="62" t="str">
        <f t="shared" si="0"/>
        <v/>
      </c>
      <c r="J15" s="63" t="str">
        <f t="shared" si="1"/>
        <v/>
      </c>
      <c r="K15" s="62" t="str">
        <f t="shared" si="2"/>
        <v/>
      </c>
      <c r="L15" s="64"/>
      <c r="M15" s="69" t="str">
        <f>IF('2022'!$C$21 = 1, "Kyllä", "Ei")</f>
        <v>Ei</v>
      </c>
      <c r="N15" s="57" t="s">
        <v>108</v>
      </c>
      <c r="O15" s="242" t="str">
        <f>IF('2022'!$C$21 = 1, '2022'!$E$18, "")</f>
        <v/>
      </c>
      <c r="P15" s="243"/>
      <c r="Q15" s="243"/>
      <c r="R15" s="244"/>
    </row>
    <row r="16" spans="1:18">
      <c r="A16" s="16"/>
      <c r="B16" s="58">
        <v>2023</v>
      </c>
      <c r="C16" s="65" t="str">
        <f>IFERROR('2023'!$C$127," ")</f>
        <v xml:space="preserve"> </v>
      </c>
      <c r="D16" s="65" t="str">
        <f>IFERROR('2023'!$C$88," ")</f>
        <v xml:space="preserve"> </v>
      </c>
      <c r="E16" s="65" t="str">
        <f>IFERROR('2023'!$C$108," ")</f>
        <v xml:space="preserve"> </v>
      </c>
      <c r="F16" s="66" t="str">
        <f>IFERROR('2023'!$D$127," ")</f>
        <v xml:space="preserve"> </v>
      </c>
      <c r="G16" s="65" t="str">
        <f>IFERROR('2023'!$E$127," ")</f>
        <v xml:space="preserve"> </v>
      </c>
      <c r="H16" s="66" t="str">
        <f>IFERROR('2023'!$F$127," ")</f>
        <v xml:space="preserve"> </v>
      </c>
      <c r="I16" s="67" t="str">
        <f t="shared" si="0"/>
        <v/>
      </c>
      <c r="J16" s="68" t="str">
        <f t="shared" si="1"/>
        <v/>
      </c>
      <c r="K16" s="67" t="str">
        <f t="shared" si="2"/>
        <v/>
      </c>
      <c r="L16" s="64"/>
      <c r="M16" s="69" t="str">
        <f>IF('2023'!$C$21 = 1, "Kyllä", "Ei")</f>
        <v>Ei</v>
      </c>
      <c r="N16" s="57" t="s">
        <v>108</v>
      </c>
      <c r="O16" s="242" t="str">
        <f>IF('2023'!$C$21 = 1, '2023'!$E$18, "")</f>
        <v/>
      </c>
      <c r="P16" s="243"/>
      <c r="Q16" s="243"/>
      <c r="R16" s="244"/>
    </row>
    <row r="17" spans="1:18">
      <c r="A17" s="16"/>
      <c r="B17" s="58">
        <v>2024</v>
      </c>
      <c r="C17" s="70" t="str">
        <f>IFERROR('2024'!$C$127," ")</f>
        <v xml:space="preserve"> </v>
      </c>
      <c r="D17" s="60" t="str">
        <f>IFERROR('2024'!$C$88," ")</f>
        <v xml:space="preserve"> </v>
      </c>
      <c r="E17" s="60" t="str">
        <f>IFERROR('2024'!$C$108," ")</f>
        <v xml:space="preserve"> </v>
      </c>
      <c r="F17" s="61" t="str">
        <f>IFERROR('2024'!$D$127," ")</f>
        <v xml:space="preserve"> </v>
      </c>
      <c r="G17" s="60" t="str">
        <f>IFERROR('2024'!$E$127," ")</f>
        <v xml:space="preserve"> </v>
      </c>
      <c r="H17" s="61" t="str">
        <f>IFERROR('2024'!$F$127," ")</f>
        <v xml:space="preserve"> </v>
      </c>
      <c r="I17" s="62" t="str">
        <f t="shared" si="0"/>
        <v/>
      </c>
      <c r="J17" s="63" t="str">
        <f t="shared" si="1"/>
        <v/>
      </c>
      <c r="K17" s="62" t="str">
        <f t="shared" si="2"/>
        <v/>
      </c>
      <c r="L17" s="64"/>
      <c r="M17" s="69" t="str">
        <f>IF('2024'!$C$21 = 1, "Kyllä", "Ei")</f>
        <v>Ei</v>
      </c>
      <c r="N17" s="57" t="s">
        <v>108</v>
      </c>
      <c r="O17" s="242" t="str">
        <f>IF('2024'!$C$21 = 1, '2024'!$E$18, "")</f>
        <v/>
      </c>
      <c r="P17" s="243"/>
      <c r="Q17" s="243"/>
      <c r="R17" s="244"/>
    </row>
    <row r="18" spans="1:18">
      <c r="A18" s="16"/>
      <c r="B18" s="71">
        <v>2025</v>
      </c>
      <c r="C18" s="50" t="str">
        <f>IFERROR('2025'!$C$127," ")</f>
        <v xml:space="preserve"> </v>
      </c>
      <c r="D18" s="65" t="str">
        <f>IFERROR('2025'!$C$88," ")</f>
        <v xml:space="preserve"> </v>
      </c>
      <c r="E18" s="65" t="str">
        <f>IFERROR('2025'!$C$108," ")</f>
        <v xml:space="preserve"> </v>
      </c>
      <c r="F18" s="66" t="str">
        <f>IFERROR('2025'!$D$127," ")</f>
        <v xml:space="preserve"> </v>
      </c>
      <c r="G18" s="65" t="str">
        <f>IFERROR('2025'!$E$127," ")</f>
        <v xml:space="preserve"> </v>
      </c>
      <c r="H18" s="66" t="str">
        <f>IFERROR('2025'!$F$127," ")</f>
        <v xml:space="preserve"> </v>
      </c>
      <c r="I18" s="67" t="str">
        <f t="shared" si="0"/>
        <v/>
      </c>
      <c r="J18" s="68" t="str">
        <f t="shared" si="1"/>
        <v/>
      </c>
      <c r="K18" s="67" t="str">
        <f t="shared" si="2"/>
        <v/>
      </c>
      <c r="L18" s="64"/>
      <c r="M18" s="69" t="str">
        <f>IF('2025'!$C$21 = 1, "Kyllä", "Ei")</f>
        <v>Ei</v>
      </c>
      <c r="N18" s="57" t="s">
        <v>108</v>
      </c>
      <c r="O18" s="242" t="str">
        <f>IF('2025'!$C$21 = 1, '2025'!$E$18, "")</f>
        <v/>
      </c>
      <c r="P18" s="243"/>
      <c r="Q18" s="243"/>
      <c r="R18" s="244"/>
    </row>
    <row r="19" spans="1:18">
      <c r="A19" s="16"/>
      <c r="B19" s="58">
        <v>2026</v>
      </c>
      <c r="C19" s="72" t="str">
        <f>IFERROR('2026'!$C$127," ")</f>
        <v xml:space="preserve"> </v>
      </c>
      <c r="D19" s="60" t="str">
        <f>IFERROR('2026'!$C$88," ")</f>
        <v xml:space="preserve"> </v>
      </c>
      <c r="E19" s="60" t="str">
        <f>IFERROR('2026'!$C$108," ")</f>
        <v xml:space="preserve"> </v>
      </c>
      <c r="F19" s="61" t="str">
        <f>IFERROR('2026'!$D$127," ")</f>
        <v xml:space="preserve"> </v>
      </c>
      <c r="G19" s="60" t="str">
        <f>IFERROR('2026'!$E$127," ")</f>
        <v xml:space="preserve"> </v>
      </c>
      <c r="H19" s="61" t="str">
        <f>IFERROR('2026'!$F$127," ")</f>
        <v xml:space="preserve"> </v>
      </c>
      <c r="I19" s="62" t="str">
        <f t="shared" si="0"/>
        <v/>
      </c>
      <c r="J19" s="63" t="str">
        <f t="shared" si="1"/>
        <v/>
      </c>
      <c r="K19" s="62" t="str">
        <f t="shared" si="2"/>
        <v/>
      </c>
      <c r="L19" s="64"/>
      <c r="M19" s="69" t="str">
        <f>IF('2026'!$C$21 = 1, "Kyllä", "Ei")</f>
        <v>Ei</v>
      </c>
      <c r="N19" s="57" t="s">
        <v>108</v>
      </c>
      <c r="O19" s="242" t="str">
        <f>IF('2026'!$C$21 = 1, '2026'!$E$18, "")</f>
        <v/>
      </c>
      <c r="P19" s="243"/>
      <c r="Q19" s="243"/>
      <c r="R19" s="244"/>
    </row>
    <row r="20" spans="1:18">
      <c r="A20" s="16"/>
      <c r="B20" s="58">
        <v>2027</v>
      </c>
      <c r="C20" s="73" t="str">
        <f>IFERROR('2027'!$C$127," ")</f>
        <v xml:space="preserve"> </v>
      </c>
      <c r="D20" s="65" t="str">
        <f>IFERROR('2027'!$C$88," ")</f>
        <v xml:space="preserve"> </v>
      </c>
      <c r="E20" s="65" t="str">
        <f>IFERROR('2027'!$C$108," ")</f>
        <v xml:space="preserve"> </v>
      </c>
      <c r="F20" s="66" t="str">
        <f>IFERROR('2027'!$D$127," ")</f>
        <v xml:space="preserve"> </v>
      </c>
      <c r="G20" s="65" t="str">
        <f>IFERROR('2027'!$E$127," ")</f>
        <v xml:space="preserve"> </v>
      </c>
      <c r="H20" s="66" t="str">
        <f>IFERROR('2027'!$F$127," ")</f>
        <v xml:space="preserve"> </v>
      </c>
      <c r="I20" s="67" t="str">
        <f t="shared" si="0"/>
        <v/>
      </c>
      <c r="J20" s="68" t="str">
        <f t="shared" si="1"/>
        <v/>
      </c>
      <c r="K20" s="67" t="str">
        <f t="shared" si="2"/>
        <v/>
      </c>
      <c r="L20" s="64"/>
      <c r="M20" s="69" t="str">
        <f>IF('2027'!$C$21 = 1, "Kyllä", "Ei")</f>
        <v>Ei</v>
      </c>
      <c r="N20" s="57" t="s">
        <v>108</v>
      </c>
      <c r="O20" s="242" t="str">
        <f>IF('2027'!$C$21 = 1, '2027'!$E$18, "")</f>
        <v/>
      </c>
      <c r="P20" s="243"/>
      <c r="Q20" s="243"/>
      <c r="R20" s="244"/>
    </row>
    <row r="21" spans="1:18">
      <c r="A21" s="16"/>
      <c r="B21" s="74">
        <v>2028</v>
      </c>
      <c r="C21" s="75" t="str">
        <f>IFERROR('2028'!$C$127," ")</f>
        <v xml:space="preserve"> </v>
      </c>
      <c r="D21" s="60" t="str">
        <f>IFERROR('2028'!$C$88," ")</f>
        <v xml:space="preserve"> </v>
      </c>
      <c r="E21" s="60" t="str">
        <f>IFERROR('2028'!$C$108," ")</f>
        <v xml:space="preserve"> </v>
      </c>
      <c r="F21" s="61" t="str">
        <f>IFERROR('2028'!$D$127," ")</f>
        <v xml:space="preserve"> </v>
      </c>
      <c r="G21" s="60" t="str">
        <f>IFERROR('2028'!$E$127," ")</f>
        <v xml:space="preserve"> </v>
      </c>
      <c r="H21" s="61" t="str">
        <f>IFERROR('2028'!$F$127," ")</f>
        <v xml:space="preserve"> </v>
      </c>
      <c r="I21" s="62" t="str">
        <f t="shared" si="0"/>
        <v/>
      </c>
      <c r="J21" s="62" t="str">
        <f t="shared" si="1"/>
        <v/>
      </c>
      <c r="K21" s="62" t="str">
        <f t="shared" si="2"/>
        <v/>
      </c>
      <c r="L21" s="64"/>
      <c r="M21" s="69" t="str">
        <f>IF('2028'!$C$21 = 1, "Kyllä", "Ei")</f>
        <v>Ei</v>
      </c>
      <c r="N21" s="76" t="s">
        <v>108</v>
      </c>
      <c r="O21" s="242" t="str">
        <f>IF('2028'!$C$21 = 1, '2028'!$E$18, "")</f>
        <v/>
      </c>
      <c r="P21" s="243"/>
      <c r="Q21" s="243"/>
      <c r="R21" s="244"/>
    </row>
    <row r="22" spans="1:18">
      <c r="B22" s="15"/>
      <c r="C22" s="15"/>
      <c r="D22" s="15"/>
      <c r="E22" s="77"/>
      <c r="F22" s="15"/>
    </row>
    <row r="23" spans="1:18">
      <c r="B23" s="15"/>
      <c r="C23" s="15"/>
      <c r="D23" s="15"/>
      <c r="E23" s="77"/>
      <c r="F23" s="15"/>
    </row>
    <row r="24" spans="1:18">
      <c r="B24" s="21"/>
      <c r="C24" s="21"/>
      <c r="D24" s="21"/>
      <c r="E24" s="78"/>
      <c r="F24" s="21"/>
      <c r="G24" s="21"/>
      <c r="H24" s="21"/>
      <c r="I24" s="21"/>
      <c r="J24" s="21"/>
      <c r="K24" s="21"/>
      <c r="L24" s="21"/>
      <c r="M24" s="21"/>
      <c r="N24" s="21"/>
      <c r="O24" s="21"/>
      <c r="P24" s="21"/>
    </row>
    <row r="25" spans="1:18" ht="45" customHeight="1">
      <c r="A25" s="16"/>
      <c r="B25" s="79"/>
      <c r="C25" s="80" t="s">
        <v>110</v>
      </c>
      <c r="D25" s="239" t="s">
        <v>221</v>
      </c>
      <c r="E25" s="240"/>
      <c r="F25" s="240"/>
      <c r="G25" s="240"/>
      <c r="H25" s="240"/>
      <c r="I25" s="240"/>
      <c r="J25" s="240"/>
      <c r="K25" s="240"/>
      <c r="L25" s="240"/>
      <c r="M25" s="240"/>
      <c r="N25" s="240"/>
      <c r="O25" s="240"/>
      <c r="P25" s="241"/>
    </row>
    <row r="26" spans="1:18" ht="45.75" customHeight="1">
      <c r="A26" s="16"/>
      <c r="B26" s="81" t="s">
        <v>1</v>
      </c>
      <c r="C26" s="47" t="s">
        <v>11</v>
      </c>
      <c r="D26" s="82" t="s">
        <v>11</v>
      </c>
      <c r="E26" s="82" t="s">
        <v>28</v>
      </c>
      <c r="F26" s="82" t="s">
        <v>18</v>
      </c>
      <c r="G26" s="82" t="s">
        <v>146</v>
      </c>
      <c r="H26" s="83" t="s">
        <v>29</v>
      </c>
      <c r="I26" s="82" t="s">
        <v>21</v>
      </c>
      <c r="J26" s="84" t="s">
        <v>22</v>
      </c>
      <c r="K26" s="84" t="s">
        <v>131</v>
      </c>
      <c r="L26" s="85" t="s">
        <v>24</v>
      </c>
      <c r="M26" s="85" t="s">
        <v>25</v>
      </c>
      <c r="N26" s="84" t="s">
        <v>127</v>
      </c>
      <c r="O26" s="84" t="s">
        <v>123</v>
      </c>
      <c r="P26" s="86" t="s">
        <v>139</v>
      </c>
    </row>
    <row r="27" spans="1:18">
      <c r="A27" s="16"/>
      <c r="B27" s="87">
        <v>2017</v>
      </c>
      <c r="C27" s="88" t="str">
        <f>IFERROR(F10/C10," ")</f>
        <v xml:space="preserve"> </v>
      </c>
      <c r="D27" s="89" t="str">
        <f>IFERROR(C10*1000/'2017'!$C$9," ")</f>
        <v xml:space="preserve"> </v>
      </c>
      <c r="E27" s="89" t="str">
        <f>IFERROR('2017'!$C$115*1000/'2017'!$C$9," ")</f>
        <v xml:space="preserve"> </v>
      </c>
      <c r="F27" s="89" t="str">
        <f>IFERROR('2017'!$C$116*1000/'2017'!$C$9," ")</f>
        <v xml:space="preserve"> </v>
      </c>
      <c r="G27" s="89" t="str">
        <f>IFERROR('2017'!$C$117*1000/'2017'!$C$9," ")</f>
        <v xml:space="preserve"> </v>
      </c>
      <c r="H27" s="89" t="str">
        <f>IFERROR('2017'!$C$118*1000/'2017'!$C$9," ")</f>
        <v xml:space="preserve"> </v>
      </c>
      <c r="I27" s="89" t="str">
        <f>IFERROR('2017'!$C$119*1000/'2017'!$C$9," ")</f>
        <v xml:space="preserve"> </v>
      </c>
      <c r="J27" s="90" t="str">
        <f>IFERROR('2017'!$C$120*1000/'2017'!$C$9," ")</f>
        <v xml:space="preserve"> </v>
      </c>
      <c r="K27" s="89" t="str">
        <f>IFERROR('2017'!$C$121*1000/'2017'!$C$9," ")</f>
        <v xml:space="preserve"> </v>
      </c>
      <c r="L27" s="89" t="str">
        <f>IFERROR('2017'!$C$122*1000/'2017'!$C$9," ")</f>
        <v xml:space="preserve"> </v>
      </c>
      <c r="M27" s="89" t="str">
        <f>IFERROR('2017'!$C$123*1000/'2017'!$C$9," ")</f>
        <v xml:space="preserve"> </v>
      </c>
      <c r="N27" s="89" t="str">
        <f>IFERROR('2017'!$C$124*1000/'2017'!$C$9," ")</f>
        <v xml:space="preserve"> </v>
      </c>
      <c r="O27" s="89" t="str">
        <f>IFERROR('2017'!$C$125*1000/'2017'!$C$9," ")</f>
        <v xml:space="preserve"> </v>
      </c>
      <c r="P27" s="89" t="str">
        <f>IFERROR('2017'!$C$126*1000/'2017'!$C$9," ")</f>
        <v xml:space="preserve"> </v>
      </c>
    </row>
    <row r="28" spans="1:18">
      <c r="A28" s="16"/>
      <c r="B28" s="87">
        <v>2018</v>
      </c>
      <c r="C28" s="91" t="str">
        <f t="shared" ref="C28:C38" si="3">IFERROR(F11/C11," ")</f>
        <v xml:space="preserve"> </v>
      </c>
      <c r="D28" s="92" t="str">
        <f>IFERROR(C11*1000/'2018'!$C$9," ")</f>
        <v xml:space="preserve"> </v>
      </c>
      <c r="E28" s="92" t="str">
        <f>IFERROR('2018'!$C$115*1000/'2018'!$C$9," ")</f>
        <v xml:space="preserve"> </v>
      </c>
      <c r="F28" s="92" t="str">
        <f>IFERROR('2018'!$C$116*1000/'2018'!$C$9," ")</f>
        <v xml:space="preserve"> </v>
      </c>
      <c r="G28" s="92" t="str">
        <f>IFERROR('2018'!$C$117*1000/'2018'!$C$9," ")</f>
        <v xml:space="preserve"> </v>
      </c>
      <c r="H28" s="92" t="str">
        <f>IFERROR('2018'!$C$118*1000/'2018'!$C$9," ")</f>
        <v xml:space="preserve"> </v>
      </c>
      <c r="I28" s="92" t="str">
        <f>IFERROR('2018'!$C$119*1000/'2018'!$C$9," ")</f>
        <v xml:space="preserve"> </v>
      </c>
      <c r="J28" s="93" t="str">
        <f>IFERROR('2018'!$C$120*1000/'2018'!$C$9," ")</f>
        <v xml:space="preserve"> </v>
      </c>
      <c r="K28" s="92" t="str">
        <f>IFERROR('2018'!$C$121*1000/'2018'!$C$9," ")</f>
        <v xml:space="preserve"> </v>
      </c>
      <c r="L28" s="92" t="str">
        <f>IFERROR('2018'!$C$122*1000/'2018'!$C$9," ")</f>
        <v xml:space="preserve"> </v>
      </c>
      <c r="M28" s="92" t="str">
        <f>IFERROR('2018'!$C$123*1000/'2018'!$C$9," ")</f>
        <v xml:space="preserve"> </v>
      </c>
      <c r="N28" s="92" t="str">
        <f>IFERROR('2018'!$C$124*1000/'2018'!$C$9," ")</f>
        <v xml:space="preserve"> </v>
      </c>
      <c r="O28" s="92" t="str">
        <f>IFERROR('2018'!$C$125*1000/'2018'!$C$9," ")</f>
        <v xml:space="preserve"> </v>
      </c>
      <c r="P28" s="92" t="str">
        <f>IFERROR('2018'!$C$126*1000/'2018'!$C$9," ")</f>
        <v xml:space="preserve"> </v>
      </c>
    </row>
    <row r="29" spans="1:18">
      <c r="A29" s="16"/>
      <c r="B29" s="87">
        <v>2019</v>
      </c>
      <c r="C29" s="88" t="str">
        <f t="shared" si="3"/>
        <v xml:space="preserve"> </v>
      </c>
      <c r="D29" s="89" t="str">
        <f>IFERROR(C12*1000/'2019'!$C$9," ")</f>
        <v xml:space="preserve"> </v>
      </c>
      <c r="E29" s="89" t="str">
        <f>IFERROR('2019'!$C$115*1000/'2019'!$C$9," ")</f>
        <v xml:space="preserve"> </v>
      </c>
      <c r="F29" s="89" t="str">
        <f>IFERROR('2019'!$C$116*1000/'2019'!$C$9," ")</f>
        <v xml:space="preserve"> </v>
      </c>
      <c r="G29" s="89" t="str">
        <f>IFERROR('2019'!$C$117*1000/'2019'!$C$9," ")</f>
        <v xml:space="preserve"> </v>
      </c>
      <c r="H29" s="89" t="str">
        <f>IFERROR('2019'!$C$118*1000/'2019'!$C$9," ")</f>
        <v xml:space="preserve"> </v>
      </c>
      <c r="I29" s="89" t="str">
        <f>IFERROR('2019'!$C$119*1000/'2019'!$C$9," ")</f>
        <v xml:space="preserve"> </v>
      </c>
      <c r="J29" s="90" t="str">
        <f>IFERROR('2019'!$C$120*1000/'2019'!$C$9," ")</f>
        <v xml:space="preserve"> </v>
      </c>
      <c r="K29" s="89" t="str">
        <f>IFERROR('2019'!$C$121*1000/'2019'!$C$9," ")</f>
        <v xml:space="preserve"> </v>
      </c>
      <c r="L29" s="89" t="str">
        <f>IFERROR('2019'!$C$122*1000/'2019'!$C$9," ")</f>
        <v xml:space="preserve"> </v>
      </c>
      <c r="M29" s="89" t="str">
        <f>IFERROR('2019'!$C$123*1000/'2019'!$C$9," ")</f>
        <v xml:space="preserve"> </v>
      </c>
      <c r="N29" s="89" t="str">
        <f>IFERROR('2019'!$C$124*1000/'2019'!$C$9," ")</f>
        <v xml:space="preserve"> </v>
      </c>
      <c r="O29" s="89" t="str">
        <f>IFERROR('2019'!$C$125*1000/'2019'!$C$9," ")</f>
        <v xml:space="preserve"> </v>
      </c>
      <c r="P29" s="89" t="str">
        <f>IFERROR('2019'!$C$126*1000/'2019'!$C$9," ")</f>
        <v xml:space="preserve"> </v>
      </c>
    </row>
    <row r="30" spans="1:18">
      <c r="A30" s="16"/>
      <c r="B30" s="94">
        <v>2020</v>
      </c>
      <c r="C30" s="95" t="str">
        <f t="shared" si="3"/>
        <v xml:space="preserve"> </v>
      </c>
      <c r="D30" s="96" t="str">
        <f>IFERROR(C13*1000/'2020'!$C$9," ")</f>
        <v xml:space="preserve"> </v>
      </c>
      <c r="E30" s="96" t="str">
        <f>IFERROR('2020'!$C$115*1000/'2020'!$C$9," ")</f>
        <v xml:space="preserve"> </v>
      </c>
      <c r="F30" s="96" t="str">
        <f>IFERROR('2020'!$C$116*1000/'2020'!$C$9," ")</f>
        <v xml:space="preserve"> </v>
      </c>
      <c r="G30" s="96" t="str">
        <f>IFERROR('2020'!$C$117*1000/'2020'!$C$9," ")</f>
        <v xml:space="preserve"> </v>
      </c>
      <c r="H30" s="96" t="str">
        <f>IFERROR('2020'!$C$118*1000/'2020'!$C$9," ")</f>
        <v xml:space="preserve"> </v>
      </c>
      <c r="I30" s="96" t="str">
        <f>IFERROR('2020'!$C$119*1000/'2020'!$C$9," ")</f>
        <v xml:space="preserve"> </v>
      </c>
      <c r="J30" s="97" t="str">
        <f>IFERROR('2020'!$C$120*1000/'2020'!$C$9," ")</f>
        <v xml:space="preserve"> </v>
      </c>
      <c r="K30" s="96" t="str">
        <f>IFERROR('2020'!$C$121*1000/'2020'!$C$9," ")</f>
        <v xml:space="preserve"> </v>
      </c>
      <c r="L30" s="96" t="str">
        <f>IFERROR('2020'!$C$122*1000/'2020'!$C$9," ")</f>
        <v xml:space="preserve"> </v>
      </c>
      <c r="M30" s="96" t="str">
        <f>IFERROR('2020'!$C$123*1000/'2020'!$C$9," ")</f>
        <v xml:space="preserve"> </v>
      </c>
      <c r="N30" s="96" t="str">
        <f>IFERROR('2020'!$C$124*1000/'2020'!$C$9," ")</f>
        <v xml:space="preserve"> </v>
      </c>
      <c r="O30" s="96" t="str">
        <f>IFERROR('2020'!$C$125*1000/'2020'!$C$9," ")</f>
        <v xml:space="preserve"> </v>
      </c>
      <c r="P30" s="96" t="str">
        <f>IFERROR('2020'!$C$126*1000/'2020'!$C$9," ")</f>
        <v xml:space="preserve"> </v>
      </c>
    </row>
    <row r="31" spans="1:18">
      <c r="A31" s="16"/>
      <c r="B31" s="87">
        <v>2021</v>
      </c>
      <c r="C31" s="88" t="str">
        <f t="shared" si="3"/>
        <v xml:space="preserve"> </v>
      </c>
      <c r="D31" s="89" t="str">
        <f>IFERROR(C14*1000/'2021'!$C$9," ")</f>
        <v xml:space="preserve"> </v>
      </c>
      <c r="E31" s="89" t="str">
        <f>IFERROR('2021'!$C$115*1000/'2021'!$C$9," ")</f>
        <v xml:space="preserve"> </v>
      </c>
      <c r="F31" s="89" t="str">
        <f>IFERROR('2021'!$C$116*1000/'2021'!$C$9," ")</f>
        <v xml:space="preserve"> </v>
      </c>
      <c r="G31" s="89" t="str">
        <f>IFERROR('2021'!$C$117*1000/'2021'!$C$9," ")</f>
        <v xml:space="preserve"> </v>
      </c>
      <c r="H31" s="89" t="str">
        <f>IFERROR('2021'!$C$118*1000/'2021'!$C$9," ")</f>
        <v xml:space="preserve"> </v>
      </c>
      <c r="I31" s="89" t="str">
        <f>IFERROR('2021'!$C$119*1000/'2021'!$C$9," ")</f>
        <v xml:space="preserve"> </v>
      </c>
      <c r="J31" s="90" t="str">
        <f>IFERROR('2021'!$C$120*1000/'2021'!$C$9," ")</f>
        <v xml:space="preserve"> </v>
      </c>
      <c r="K31" s="89" t="str">
        <f>IFERROR('2021'!$C$121*1000/'2021'!$C$9," ")</f>
        <v xml:space="preserve"> </v>
      </c>
      <c r="L31" s="89" t="str">
        <f>IFERROR('2021'!$C$122*1000/'2021'!$C$9," ")</f>
        <v xml:space="preserve"> </v>
      </c>
      <c r="M31" s="89" t="str">
        <f>IFERROR('2021'!$C$123*1000/'2021'!$C$9," ")</f>
        <v xml:space="preserve"> </v>
      </c>
      <c r="N31" s="89" t="str">
        <f>IFERROR('2021'!$C$124*1000/'2021'!$C$9," ")</f>
        <v xml:space="preserve"> </v>
      </c>
      <c r="O31" s="89" t="str">
        <f>IFERROR('2021'!$C$125*1000/'2021'!$C$9," ")</f>
        <v xml:space="preserve"> </v>
      </c>
      <c r="P31" s="89" t="str">
        <f>IFERROR('2021'!$C$126*1000/'2021'!$C$9," ")</f>
        <v xml:space="preserve"> </v>
      </c>
    </row>
    <row r="32" spans="1:18">
      <c r="A32" s="16"/>
      <c r="B32" s="87">
        <v>2022</v>
      </c>
      <c r="C32" s="91" t="str">
        <f t="shared" si="3"/>
        <v xml:space="preserve"> </v>
      </c>
      <c r="D32" s="92" t="str">
        <f>IFERROR(C15*1000/'2022'!$C$9," ")</f>
        <v xml:space="preserve"> </v>
      </c>
      <c r="E32" s="92" t="str">
        <f>IFERROR('2022'!$C$115*1000/'2022'!$C$9," ")</f>
        <v xml:space="preserve"> </v>
      </c>
      <c r="F32" s="92" t="str">
        <f>IFERROR('2022'!$C$116*1000/'2022'!$C$9," ")</f>
        <v xml:space="preserve"> </v>
      </c>
      <c r="G32" s="92" t="str">
        <f>IFERROR('2022'!$C$117*1000/'2022'!$C$9," ")</f>
        <v xml:space="preserve"> </v>
      </c>
      <c r="H32" s="92" t="str">
        <f>IFERROR('2022'!$C$118*1000/'2022'!$C$9," ")</f>
        <v xml:space="preserve"> </v>
      </c>
      <c r="I32" s="92" t="str">
        <f>IFERROR('2022'!$C$119*1000/'2022'!$C$9," ")</f>
        <v xml:space="preserve"> </v>
      </c>
      <c r="J32" s="93" t="str">
        <f>IFERROR('2022'!$C$120*1000/'2022'!$C$9," ")</f>
        <v xml:space="preserve"> </v>
      </c>
      <c r="K32" s="92" t="str">
        <f>IFERROR('2022'!$C$121*1000/'2022'!$C$9," ")</f>
        <v xml:space="preserve"> </v>
      </c>
      <c r="L32" s="92" t="str">
        <f>IFERROR('2022'!$C$122*1000/'2022'!$C$9," ")</f>
        <v xml:space="preserve"> </v>
      </c>
      <c r="M32" s="92" t="str">
        <f>IFERROR('2022'!$C$123*1000/'2022'!$C$9," ")</f>
        <v xml:space="preserve"> </v>
      </c>
      <c r="N32" s="92" t="str">
        <f>IFERROR('2022'!$C$124*1000/'2022'!$C$9," ")</f>
        <v xml:space="preserve"> </v>
      </c>
      <c r="O32" s="92" t="str">
        <f>IFERROR('2022'!$C$125*1000/'2022'!$C$9," ")</f>
        <v xml:space="preserve"> </v>
      </c>
      <c r="P32" s="92" t="str">
        <f>IFERROR('2022'!$C$126*1000/'2022'!$C$9," ")</f>
        <v xml:space="preserve"> </v>
      </c>
    </row>
    <row r="33" spans="1:16">
      <c r="A33" s="16"/>
      <c r="B33" s="87">
        <v>2023</v>
      </c>
      <c r="C33" s="88" t="str">
        <f t="shared" si="3"/>
        <v xml:space="preserve"> </v>
      </c>
      <c r="D33" s="89" t="str">
        <f>IFERROR(C16*1000/'2023'!$C$9," ")</f>
        <v xml:space="preserve"> </v>
      </c>
      <c r="E33" s="89" t="str">
        <f>IFERROR('2023'!$C$115*1000/'2023'!$C$9," ")</f>
        <v xml:space="preserve"> </v>
      </c>
      <c r="F33" s="89" t="str">
        <f>IFERROR('2023'!$C$116*1000/'2023'!$C$9," ")</f>
        <v xml:space="preserve"> </v>
      </c>
      <c r="G33" s="89" t="str">
        <f>IFERROR('2023'!$C$117*1000/'2023'!$C$9," ")</f>
        <v xml:space="preserve"> </v>
      </c>
      <c r="H33" s="89" t="str">
        <f>IFERROR('2023'!$C$118*1000/'2023'!$C$9," ")</f>
        <v xml:space="preserve"> </v>
      </c>
      <c r="I33" s="89" t="str">
        <f>IFERROR('2023'!$C$119*1000/'2023'!$C$9," ")</f>
        <v xml:space="preserve"> </v>
      </c>
      <c r="J33" s="90" t="str">
        <f>IFERROR('2023'!$C$120*1000/'2023'!$C$9," ")</f>
        <v xml:space="preserve"> </v>
      </c>
      <c r="K33" s="89" t="str">
        <f>IFERROR('2023'!$C$121*1000/'2023'!$C$9," ")</f>
        <v xml:space="preserve"> </v>
      </c>
      <c r="L33" s="89" t="str">
        <f>IFERROR('2023'!$C$122*1000/'2023'!$C$9," ")</f>
        <v xml:space="preserve"> </v>
      </c>
      <c r="M33" s="89" t="str">
        <f>IFERROR('2023'!$C$123*1000/'2023'!$C$9," ")</f>
        <v xml:space="preserve"> </v>
      </c>
      <c r="N33" s="89" t="str">
        <f>IFERROR('2023'!$C$124*1000/'2023'!$C$9," ")</f>
        <v xml:space="preserve"> </v>
      </c>
      <c r="O33" s="89" t="str">
        <f>IFERROR('2023'!$C$125*1000/'2023'!$C$9," ")</f>
        <v xml:space="preserve"> </v>
      </c>
      <c r="P33" s="89" t="str">
        <f>IFERROR('2023'!$C$126*1000/'2023'!$C$9," ")</f>
        <v xml:space="preserve"> </v>
      </c>
    </row>
    <row r="34" spans="1:16">
      <c r="A34" s="16"/>
      <c r="B34" s="87">
        <v>2024</v>
      </c>
      <c r="C34" s="91" t="str">
        <f t="shared" si="3"/>
        <v xml:space="preserve"> </v>
      </c>
      <c r="D34" s="92" t="str">
        <f>IFERROR(C17*1000/'2024'!$C$9," ")</f>
        <v xml:space="preserve"> </v>
      </c>
      <c r="E34" s="92" t="str">
        <f>IFERROR('2024'!$C$115*1000/'2024'!$C$9," ")</f>
        <v xml:space="preserve"> </v>
      </c>
      <c r="F34" s="92" t="str">
        <f>IFERROR('2024'!$C$116*1000/'2024'!$C$9," ")</f>
        <v xml:space="preserve"> </v>
      </c>
      <c r="G34" s="92" t="str">
        <f>IFERROR('2024'!$C$117*1000/'2024'!$C$9," ")</f>
        <v xml:space="preserve"> </v>
      </c>
      <c r="H34" s="92" t="str">
        <f>IFERROR('2024'!$C$118*1000/'2024'!$C$9," ")</f>
        <v xml:space="preserve"> </v>
      </c>
      <c r="I34" s="92" t="str">
        <f>IFERROR('2024'!$C$119*1000/'2024'!$C$9," ")</f>
        <v xml:space="preserve"> </v>
      </c>
      <c r="J34" s="93" t="str">
        <f>IFERROR('2024'!$C$120*1000/'2024'!$C$9," ")</f>
        <v xml:space="preserve"> </v>
      </c>
      <c r="K34" s="92" t="str">
        <f>IFERROR('2024'!$C$121*1000/'2024'!$C$9," ")</f>
        <v xml:space="preserve"> </v>
      </c>
      <c r="L34" s="92" t="str">
        <f>IFERROR('2024'!$C$122*1000/'2024'!$C$9," ")</f>
        <v xml:space="preserve"> </v>
      </c>
      <c r="M34" s="92" t="str">
        <f>IFERROR('2024'!$C$123*1000/'2024'!$C$9," ")</f>
        <v xml:space="preserve"> </v>
      </c>
      <c r="N34" s="92" t="str">
        <f>IFERROR('2024'!$C$124*1000/'2024'!$C$9," ")</f>
        <v xml:space="preserve"> </v>
      </c>
      <c r="O34" s="92" t="str">
        <f>IFERROR('2024'!$C$125*1000/'2024'!$C$9," ")</f>
        <v xml:space="preserve"> </v>
      </c>
      <c r="P34" s="92" t="str">
        <f>IFERROR('2024'!$C$126*1000/'2024'!$C$9," ")</f>
        <v xml:space="preserve"> </v>
      </c>
    </row>
    <row r="35" spans="1:16">
      <c r="A35" s="16"/>
      <c r="B35" s="87">
        <v>2025</v>
      </c>
      <c r="C35" s="88" t="str">
        <f t="shared" si="3"/>
        <v xml:space="preserve"> </v>
      </c>
      <c r="D35" s="89" t="str">
        <f>IFERROR(C18*1000/'2025'!$C$9," ")</f>
        <v xml:space="preserve"> </v>
      </c>
      <c r="E35" s="89" t="str">
        <f>IFERROR('2025'!$C$115*1000/'2025'!$C$9," ")</f>
        <v xml:space="preserve"> </v>
      </c>
      <c r="F35" s="89" t="str">
        <f>IFERROR('2025'!$C$116*1000/'2025'!$C$9," ")</f>
        <v xml:space="preserve"> </v>
      </c>
      <c r="G35" s="89" t="str">
        <f>IFERROR('2025'!$C$117*1000/'2025'!$C$9," ")</f>
        <v xml:space="preserve"> </v>
      </c>
      <c r="H35" s="89" t="str">
        <f>IFERROR('2025'!$C$118*1000/'2025'!$C$9," ")</f>
        <v xml:space="preserve"> </v>
      </c>
      <c r="I35" s="89" t="str">
        <f>IFERROR('2025'!$C$119*1000/'2025'!$C$9," ")</f>
        <v xml:space="preserve"> </v>
      </c>
      <c r="J35" s="90" t="str">
        <f>IFERROR('2025'!$C$120*1000/'2025'!$C$9," ")</f>
        <v xml:space="preserve"> </v>
      </c>
      <c r="K35" s="89" t="str">
        <f>IFERROR('2025'!$C$121*1000/'2025'!$C$9," ")</f>
        <v xml:space="preserve"> </v>
      </c>
      <c r="L35" s="89" t="str">
        <f>IFERROR('2025'!$C$122*1000/'2025'!$C$9," ")</f>
        <v xml:space="preserve"> </v>
      </c>
      <c r="M35" s="89" t="str">
        <f>IFERROR('2025'!$C$123*1000/'2025'!$C$9," ")</f>
        <v xml:space="preserve"> </v>
      </c>
      <c r="N35" s="89" t="str">
        <f>IFERROR('2025'!$C$124*1000/'2025'!$C$9," ")</f>
        <v xml:space="preserve"> </v>
      </c>
      <c r="O35" s="89" t="str">
        <f>IFERROR('2025'!$C$125*1000/'2025'!$C$9," ")</f>
        <v xml:space="preserve"> </v>
      </c>
      <c r="P35" s="89" t="str">
        <f>IFERROR('2025'!$C$126*1000/'2025'!$C$9," ")</f>
        <v xml:space="preserve"> </v>
      </c>
    </row>
    <row r="36" spans="1:16">
      <c r="A36" s="16"/>
      <c r="B36" s="87">
        <v>2026</v>
      </c>
      <c r="C36" s="91" t="str">
        <f t="shared" si="3"/>
        <v xml:space="preserve"> </v>
      </c>
      <c r="D36" s="92" t="str">
        <f>IFERROR(C19*1000/'2026'!$C$9," ")</f>
        <v xml:space="preserve"> </v>
      </c>
      <c r="E36" s="92" t="str">
        <f>IFERROR('2026'!$C$115*1000/'2026'!$C$9," ")</f>
        <v xml:space="preserve"> </v>
      </c>
      <c r="F36" s="92" t="str">
        <f>IFERROR('2026'!$C$116*1000/'2026'!$C$9," ")</f>
        <v xml:space="preserve"> </v>
      </c>
      <c r="G36" s="92" t="str">
        <f>IFERROR('2026'!$C$117*1000/'2026'!$C$9," ")</f>
        <v xml:space="preserve"> </v>
      </c>
      <c r="H36" s="92" t="str">
        <f>IFERROR('2026'!$C$118*1000/'2026'!$C$9," ")</f>
        <v xml:space="preserve"> </v>
      </c>
      <c r="I36" s="92" t="str">
        <f>IFERROR('2026'!$C$119*1000/'2026'!$C$9," ")</f>
        <v xml:space="preserve"> </v>
      </c>
      <c r="J36" s="93" t="str">
        <f>IFERROR('2026'!$C$120*1000/'2026'!$C$9," ")</f>
        <v xml:space="preserve"> </v>
      </c>
      <c r="K36" s="92" t="str">
        <f>IFERROR('2026'!$C$121*1000/'2026'!$C$9," ")</f>
        <v xml:space="preserve"> </v>
      </c>
      <c r="L36" s="92" t="str">
        <f>IFERROR('2026'!$C$122*1000/'2026'!$C$9," ")</f>
        <v xml:space="preserve"> </v>
      </c>
      <c r="M36" s="92" t="str">
        <f>IFERROR('2026'!$C$123*1000/'2026'!$C$9," ")</f>
        <v xml:space="preserve"> </v>
      </c>
      <c r="N36" s="92" t="str">
        <f>IFERROR('2026'!$C$124*1000/'2026'!$C$9," ")</f>
        <v xml:space="preserve"> </v>
      </c>
      <c r="O36" s="92" t="str">
        <f>IFERROR('2026'!$C$125*1000/'2026'!$C$9," ")</f>
        <v xml:space="preserve"> </v>
      </c>
      <c r="P36" s="92" t="str">
        <f>IFERROR('2026'!$C$126*1000/'2026'!$C$9," ")</f>
        <v xml:space="preserve"> </v>
      </c>
    </row>
    <row r="37" spans="1:16">
      <c r="A37" s="16"/>
      <c r="B37" s="87">
        <v>2027</v>
      </c>
      <c r="C37" s="88" t="str">
        <f t="shared" si="3"/>
        <v xml:space="preserve"> </v>
      </c>
      <c r="D37" s="89" t="str">
        <f>IFERROR(C20*1000/'2027'!$C$9," ")</f>
        <v xml:space="preserve"> </v>
      </c>
      <c r="E37" s="89" t="str">
        <f>IFERROR('2027'!$C$115*1000/'2027'!$C$9," ")</f>
        <v xml:space="preserve"> </v>
      </c>
      <c r="F37" s="89" t="str">
        <f>IFERROR('2027'!$C$116*1000/'2027'!$C$9," ")</f>
        <v xml:space="preserve"> </v>
      </c>
      <c r="G37" s="89" t="str">
        <f>IFERROR('2027'!$C$117*1000/'2027'!$C$9," ")</f>
        <v xml:space="preserve"> </v>
      </c>
      <c r="H37" s="89" t="str">
        <f>IFERROR('2027'!$C$118*1000/'2027'!$C$9," ")</f>
        <v xml:space="preserve"> </v>
      </c>
      <c r="I37" s="89" t="str">
        <f>IFERROR('2027'!$C$119*1000/'2027'!$C$9," ")</f>
        <v xml:space="preserve"> </v>
      </c>
      <c r="J37" s="90" t="str">
        <f>IFERROR('2027'!$C$120*1000/'2027'!$C$9," ")</f>
        <v xml:space="preserve"> </v>
      </c>
      <c r="K37" s="89" t="str">
        <f>IFERROR('2027'!$C$121*1000/'2027'!$C$9," ")</f>
        <v xml:space="preserve"> </v>
      </c>
      <c r="L37" s="89" t="str">
        <f>IFERROR('2027'!$C$122*1000/'2027'!$C$9," ")</f>
        <v xml:space="preserve"> </v>
      </c>
      <c r="M37" s="89" t="str">
        <f>IFERROR('2027'!$C$123*1000/'2027'!$C$9," ")</f>
        <v xml:space="preserve"> </v>
      </c>
      <c r="N37" s="89" t="str">
        <f>IFERROR('2027'!$C$124*1000/'2027'!$C$9," ")</f>
        <v xml:space="preserve"> </v>
      </c>
      <c r="O37" s="89" t="str">
        <f>IFERROR('2027'!$C$125*1000/'2027'!$C$9," ")</f>
        <v xml:space="preserve"> </v>
      </c>
      <c r="P37" s="89" t="str">
        <f>IFERROR('2027'!$C$126*1000/'2027'!$C$9," ")</f>
        <v xml:space="preserve"> </v>
      </c>
    </row>
    <row r="38" spans="1:16">
      <c r="A38" s="16"/>
      <c r="B38" s="87">
        <v>2028</v>
      </c>
      <c r="C38" s="91" t="str">
        <f t="shared" si="3"/>
        <v xml:space="preserve"> </v>
      </c>
      <c r="D38" s="92" t="str">
        <f>IFERROR(C21*1000/'2028'!$C$9," ")</f>
        <v xml:space="preserve"> </v>
      </c>
      <c r="E38" s="92" t="str">
        <f>IFERROR('2028'!$C$115*1000/'2028'!$C$9," ")</f>
        <v xml:space="preserve"> </v>
      </c>
      <c r="F38" s="92" t="str">
        <f>IFERROR('2028'!$C$116*1000/'2028'!$C$9," ")</f>
        <v xml:space="preserve"> </v>
      </c>
      <c r="G38" s="92" t="str">
        <f>IFERROR('2028'!$C$117*1000/'2028'!$C$9," ")</f>
        <v xml:space="preserve"> </v>
      </c>
      <c r="H38" s="92" t="str">
        <f>IFERROR('2028'!$C$118*1000/'2028'!$C$9," ")</f>
        <v xml:space="preserve"> </v>
      </c>
      <c r="I38" s="92" t="str">
        <f>IFERROR('2028'!$C$119*1000/'2028'!$C$9," ")</f>
        <v xml:space="preserve"> </v>
      </c>
      <c r="J38" s="93" t="str">
        <f>IFERROR('2028'!$C$120*1000/'2028'!$C$9," ")</f>
        <v xml:space="preserve"> </v>
      </c>
      <c r="K38" s="92" t="str">
        <f>IFERROR('2028'!$C$121*1000/'2028'!$C$9," ")</f>
        <v xml:space="preserve"> </v>
      </c>
      <c r="L38" s="92" t="str">
        <f>IFERROR('2028'!$C$122*1000/'2028'!$C$9," ")</f>
        <v xml:space="preserve"> </v>
      </c>
      <c r="M38" s="92" t="str">
        <f>IFERROR('2028'!$C$123*1000/'2028'!$C$9," ")</f>
        <v xml:space="preserve"> </v>
      </c>
      <c r="N38" s="92" t="str">
        <f>IFERROR('2028'!$C$124*1000/'2028'!$C$9," ")</f>
        <v xml:space="preserve"> </v>
      </c>
      <c r="O38" s="92" t="str">
        <f>IFERROR('2028'!$C$125*1000/'2028'!$C$9," ")</f>
        <v xml:space="preserve"> </v>
      </c>
      <c r="P38" s="92" t="str">
        <f>IFERROR('2028'!$C$126*1000/'2028'!$C$9," ")</f>
        <v xml:space="preserve"> </v>
      </c>
    </row>
    <row r="42" spans="1:16" s="98" customFormat="1" ht="23.25">
      <c r="A42" s="98" t="s">
        <v>153</v>
      </c>
      <c r="B42" s="7"/>
    </row>
  </sheetData>
  <mergeCells count="18">
    <mergeCell ref="D25:P25"/>
    <mergeCell ref="O10:R10"/>
    <mergeCell ref="O11:R11"/>
    <mergeCell ref="O12:R12"/>
    <mergeCell ref="O13:R13"/>
    <mergeCell ref="O14:R14"/>
    <mergeCell ref="O15:R15"/>
    <mergeCell ref="O16:R16"/>
    <mergeCell ref="O17:R17"/>
    <mergeCell ref="O18:R18"/>
    <mergeCell ref="O19:R19"/>
    <mergeCell ref="O20:R20"/>
    <mergeCell ref="O21:R21"/>
    <mergeCell ref="B8:B9"/>
    <mergeCell ref="C8:E8"/>
    <mergeCell ref="F8:H8"/>
    <mergeCell ref="I8:K8"/>
    <mergeCell ref="M8:R9"/>
  </mergeCells>
  <conditionalFormatting sqref="M10:M11">
    <cfRule type="containsText" dxfId="1" priority="1" operator="containsText" text="ei">
      <formula>NOT(ISERROR(SEARCH("ei",M10)))</formula>
    </cfRule>
    <cfRule type="containsText" dxfId="0" priority="2" operator="containsText" text="kyllä">
      <formula>NOT(ISERROR(SEARCH("kyllä",M10)))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3:K127"/>
  <sheetViews>
    <sheetView zoomScale="90" zoomScaleNormal="90" workbookViewId="0">
      <selection activeCell="C4" sqref="C4"/>
    </sheetView>
  </sheetViews>
  <sheetFormatPr defaultColWidth="9.140625" defaultRowHeight="14.25"/>
  <cols>
    <col min="1" max="1" width="4.28515625" style="5" customWidth="1"/>
    <col min="2" max="2" width="43.140625" style="5" customWidth="1"/>
    <col min="3" max="3" width="20.7109375" style="5" customWidth="1"/>
    <col min="4" max="4" width="30.7109375" style="5" customWidth="1"/>
    <col min="5" max="5" width="30.42578125" style="5" customWidth="1"/>
    <col min="6" max="6" width="28.42578125" style="5" bestFit="1" customWidth="1"/>
    <col min="7" max="7" width="12.85546875" style="5" customWidth="1"/>
    <col min="8" max="8" width="28.5703125" style="5" bestFit="1" customWidth="1"/>
    <col min="9" max="9" width="24.85546875" style="5" bestFit="1" customWidth="1"/>
    <col min="10" max="10" width="12.85546875" style="5" bestFit="1" customWidth="1"/>
    <col min="11" max="11" width="10.28515625" style="5" customWidth="1"/>
    <col min="12" max="12" width="34" style="5" bestFit="1" customWidth="1"/>
    <col min="13" max="13" width="8.28515625" style="5" bestFit="1" customWidth="1"/>
    <col min="14" max="16384" width="9.140625" style="5"/>
  </cols>
  <sheetData>
    <row r="3" spans="2:8" ht="20.25">
      <c r="B3" s="4" t="s">
        <v>86</v>
      </c>
      <c r="C3" s="99"/>
    </row>
    <row r="4" spans="2:8" ht="15">
      <c r="B4" s="100"/>
      <c r="C4" s="101"/>
      <c r="D4" s="9"/>
    </row>
    <row r="5" spans="2:8" ht="15.75" customHeight="1"/>
    <row r="6" spans="2:8">
      <c r="D6" s="102"/>
    </row>
    <row r="7" spans="2:8" ht="15">
      <c r="B7" s="103" t="s">
        <v>6</v>
      </c>
      <c r="C7" s="21"/>
    </row>
    <row r="8" spans="2:8">
      <c r="B8" s="104" t="s">
        <v>7</v>
      </c>
      <c r="C8" s="105"/>
    </row>
    <row r="9" spans="2:8">
      <c r="B9" s="104" t="s">
        <v>8</v>
      </c>
      <c r="C9" s="105"/>
      <c r="E9" s="15"/>
    </row>
    <row r="10" spans="2:8">
      <c r="B10" s="104" t="s">
        <v>109</v>
      </c>
      <c r="C10" s="106" t="str">
        <f>IFERROR(C9/C8, "-")</f>
        <v>-</v>
      </c>
      <c r="E10" s="15"/>
    </row>
    <row r="11" spans="2:8">
      <c r="C11" s="107"/>
      <c r="E11" s="15"/>
    </row>
    <row r="12" spans="2:8">
      <c r="C12" s="108"/>
      <c r="D12" s="21"/>
      <c r="E12" s="21"/>
      <c r="F12" s="21"/>
    </row>
    <row r="13" spans="2:8" ht="30" customHeight="1">
      <c r="B13" s="109" t="s">
        <v>140</v>
      </c>
      <c r="C13" s="110"/>
      <c r="D13" s="111" t="s">
        <v>9</v>
      </c>
      <c r="E13" s="111" t="s">
        <v>10</v>
      </c>
      <c r="F13" s="112" t="s">
        <v>104</v>
      </c>
      <c r="G13" s="113"/>
      <c r="H13" s="114"/>
    </row>
    <row r="14" spans="2:8">
      <c r="B14" s="16"/>
      <c r="C14" s="115" t="s">
        <v>128</v>
      </c>
      <c r="D14" s="116" t="s">
        <v>122</v>
      </c>
      <c r="E14" s="117"/>
      <c r="F14" s="118"/>
      <c r="G14" s="119" t="s">
        <v>87</v>
      </c>
      <c r="H14" s="120"/>
    </row>
    <row r="15" spans="2:8">
      <c r="B15" s="16"/>
      <c r="C15" s="121" t="s">
        <v>92</v>
      </c>
      <c r="D15" s="122" t="s">
        <v>12</v>
      </c>
      <c r="E15" s="117"/>
      <c r="F15" s="118"/>
      <c r="G15" s="123" t="s">
        <v>87</v>
      </c>
      <c r="H15" s="120"/>
    </row>
    <row r="16" spans="2:8">
      <c r="B16" s="16"/>
      <c r="C16" s="124" t="s">
        <v>130</v>
      </c>
      <c r="D16" s="125" t="s">
        <v>129</v>
      </c>
      <c r="E16" s="126"/>
      <c r="F16" s="127"/>
      <c r="G16" s="123" t="s">
        <v>87</v>
      </c>
      <c r="H16" s="120"/>
    </row>
    <row r="17" spans="2:11">
      <c r="C17" s="128"/>
      <c r="D17" s="128"/>
      <c r="E17" s="26"/>
      <c r="F17" s="26"/>
      <c r="G17" s="129"/>
      <c r="H17" s="120"/>
    </row>
    <row r="18" spans="2:11" ht="15" customHeight="1">
      <c r="B18" s="252" t="s">
        <v>107</v>
      </c>
      <c r="C18" s="130"/>
      <c r="D18" s="253" t="s">
        <v>105</v>
      </c>
      <c r="E18" s="255"/>
      <c r="F18" s="256"/>
      <c r="G18" s="131"/>
      <c r="H18" s="120"/>
    </row>
    <row r="19" spans="2:11">
      <c r="B19" s="252"/>
      <c r="C19" s="132"/>
      <c r="D19" s="253"/>
      <c r="E19" s="257"/>
      <c r="F19" s="258"/>
      <c r="G19" s="131"/>
      <c r="H19" s="120"/>
    </row>
    <row r="20" spans="2:11">
      <c r="B20" s="252"/>
      <c r="C20" s="133"/>
      <c r="D20" s="254"/>
      <c r="E20" s="259"/>
      <c r="F20" s="260"/>
      <c r="G20" s="131"/>
      <c r="H20" s="120"/>
    </row>
    <row r="21" spans="2:11" hidden="1">
      <c r="B21" s="16"/>
      <c r="C21" s="134">
        <v>2</v>
      </c>
      <c r="G21" s="131"/>
      <c r="H21" s="120"/>
    </row>
    <row r="22" spans="2:11">
      <c r="C22" s="113"/>
    </row>
    <row r="24" spans="2:11" s="137" customFormat="1" ht="30" customHeight="1">
      <c r="B24" s="135" t="s">
        <v>13</v>
      </c>
      <c r="C24" s="136"/>
      <c r="D24" s="136"/>
      <c r="E24" s="136"/>
      <c r="F24" s="136"/>
      <c r="G24" s="136"/>
      <c r="H24" s="136"/>
      <c r="I24" s="136"/>
      <c r="J24" s="136"/>
      <c r="K24" s="136"/>
    </row>
    <row r="25" spans="2:11" s="140" customFormat="1" ht="30" customHeight="1">
      <c r="B25" s="138" t="s">
        <v>14</v>
      </c>
      <c r="C25" s="139"/>
      <c r="D25" s="139"/>
      <c r="E25" s="139"/>
      <c r="F25" s="139"/>
      <c r="G25" s="139"/>
      <c r="H25" s="139"/>
      <c r="I25" s="139"/>
      <c r="J25" s="139"/>
      <c r="K25" s="139"/>
    </row>
    <row r="26" spans="2:11" ht="15">
      <c r="B26" s="141"/>
      <c r="C26" s="15"/>
      <c r="D26" s="15"/>
      <c r="E26" s="15"/>
      <c r="F26" s="15"/>
      <c r="G26" s="15"/>
      <c r="H26" s="15"/>
      <c r="I26" s="15"/>
      <c r="J26" s="15"/>
      <c r="K26" s="15"/>
    </row>
    <row r="27" spans="2:11" ht="15">
      <c r="B27" s="103" t="s">
        <v>15</v>
      </c>
      <c r="C27" s="15"/>
      <c r="D27" s="15"/>
      <c r="E27" s="15"/>
      <c r="F27" s="15"/>
      <c r="G27" s="15"/>
      <c r="H27" s="142"/>
      <c r="I27" s="142"/>
      <c r="J27" s="142"/>
    </row>
    <row r="28" spans="2:11" ht="20.100000000000001" customHeight="1">
      <c r="B28" s="245" t="s">
        <v>80</v>
      </c>
      <c r="C28" s="247" t="s">
        <v>84</v>
      </c>
      <c r="D28" s="248"/>
      <c r="E28" s="248"/>
      <c r="F28" s="249"/>
      <c r="H28" s="141"/>
      <c r="I28" s="143"/>
      <c r="J28" s="143"/>
      <c r="K28" s="15"/>
    </row>
    <row r="29" spans="2:11" ht="20.100000000000001" customHeight="1">
      <c r="B29" s="246"/>
      <c r="C29" s="144" t="s">
        <v>16</v>
      </c>
      <c r="D29" s="144" t="s">
        <v>3</v>
      </c>
      <c r="E29" s="144" t="s">
        <v>4</v>
      </c>
      <c r="F29" s="145" t="s">
        <v>5</v>
      </c>
      <c r="G29" s="146"/>
      <c r="H29" s="141"/>
      <c r="J29" s="141"/>
      <c r="K29" s="141"/>
    </row>
    <row r="30" spans="2:11">
      <c r="B30" s="69" t="s">
        <v>17</v>
      </c>
      <c r="C30" s="147"/>
      <c r="D30" s="148"/>
      <c r="E30" s="147"/>
      <c r="F30" s="149"/>
      <c r="G30" s="15"/>
      <c r="H30" s="150"/>
      <c r="I30" s="15"/>
      <c r="J30" s="15"/>
      <c r="K30" s="15"/>
    </row>
    <row r="31" spans="2:11" ht="15">
      <c r="B31" s="57" t="s">
        <v>102</v>
      </c>
      <c r="C31" s="151"/>
      <c r="D31" s="151"/>
      <c r="E31" s="151"/>
      <c r="F31" s="151"/>
      <c r="G31" s="15"/>
      <c r="H31" s="150"/>
      <c r="I31" s="141"/>
      <c r="J31" s="15"/>
      <c r="K31" s="15"/>
    </row>
    <row r="32" spans="2:11">
      <c r="B32" s="69" t="s">
        <v>56</v>
      </c>
      <c r="C32" s="147"/>
      <c r="D32" s="147"/>
      <c r="E32" s="147"/>
      <c r="F32" s="147"/>
      <c r="G32" s="15"/>
      <c r="H32" s="15"/>
      <c r="I32" s="15"/>
      <c r="J32" s="15"/>
      <c r="K32" s="15"/>
    </row>
    <row r="33" spans="1:11" ht="15" customHeight="1">
      <c r="B33" s="57" t="s">
        <v>103</v>
      </c>
      <c r="C33" s="151"/>
      <c r="D33" s="151"/>
      <c r="E33" s="151"/>
      <c r="F33" s="151"/>
      <c r="G33" s="15"/>
      <c r="H33" s="15"/>
      <c r="I33" s="15"/>
      <c r="J33" s="15"/>
      <c r="K33" s="15"/>
    </row>
    <row r="34" spans="1:11" ht="28.5">
      <c r="B34" s="152" t="s">
        <v>146</v>
      </c>
      <c r="C34" s="153"/>
      <c r="D34" s="153">
        <f>C34</f>
        <v>0</v>
      </c>
      <c r="E34" s="153">
        <v>0</v>
      </c>
      <c r="F34" s="153">
        <v>0</v>
      </c>
      <c r="G34" s="15"/>
      <c r="H34" s="15"/>
      <c r="I34" s="15"/>
      <c r="J34" s="15"/>
      <c r="K34" s="15"/>
    </row>
    <row r="35" spans="1:11" ht="29.25" customHeight="1">
      <c r="B35" s="152" t="s">
        <v>145</v>
      </c>
      <c r="C35" s="154"/>
      <c r="D35" s="154"/>
      <c r="E35" s="154"/>
      <c r="F35" s="154"/>
      <c r="G35" s="15"/>
      <c r="H35" s="15"/>
      <c r="I35" s="15"/>
      <c r="J35" s="15"/>
      <c r="K35" s="15"/>
    </row>
    <row r="36" spans="1:11" ht="29.25" hidden="1" customHeight="1">
      <c r="A36" s="155"/>
      <c r="B36" s="156" t="s">
        <v>106</v>
      </c>
      <c r="C36" s="157">
        <f>IF($C$21 = 1, C35,C34)</f>
        <v>0</v>
      </c>
      <c r="D36" s="157">
        <f>IF($C$21 = 1, D35,D34)</f>
        <v>0</v>
      </c>
      <c r="E36" s="157">
        <f>IF($C$21 = 1, E35,E34)</f>
        <v>0</v>
      </c>
      <c r="F36" s="158">
        <f>IF($C$21 =1, F35,F34)</f>
        <v>0</v>
      </c>
      <c r="G36" s="159"/>
      <c r="H36" s="159"/>
      <c r="I36" s="15"/>
      <c r="J36" s="15"/>
      <c r="K36" s="15"/>
    </row>
    <row r="37" spans="1:11" ht="15">
      <c r="H37" s="160"/>
      <c r="I37" s="160"/>
      <c r="J37" s="160"/>
      <c r="K37" s="15"/>
    </row>
    <row r="38" spans="1:11" ht="15">
      <c r="B38" s="161" t="s">
        <v>79</v>
      </c>
      <c r="C38" s="21"/>
      <c r="D38" s="21"/>
      <c r="E38" s="21"/>
      <c r="F38" s="21"/>
      <c r="H38" s="162"/>
      <c r="I38" s="162"/>
      <c r="J38" s="162"/>
      <c r="K38" s="15"/>
    </row>
    <row r="39" spans="1:11" ht="20.100000000000001" customHeight="1">
      <c r="A39" s="16"/>
      <c r="B39" s="245" t="str">
        <f>B28</f>
        <v>Jätejae</v>
      </c>
      <c r="C39" s="247" t="s">
        <v>83</v>
      </c>
      <c r="D39" s="248"/>
      <c r="E39" s="248"/>
      <c r="F39" s="249"/>
      <c r="G39" s="146"/>
      <c r="H39" s="141"/>
      <c r="I39" s="143"/>
      <c r="J39" s="143"/>
      <c r="K39" s="15"/>
    </row>
    <row r="40" spans="1:11" ht="20.100000000000001" customHeight="1">
      <c r="A40" s="16"/>
      <c r="B40" s="246"/>
      <c r="C40" s="163" t="str">
        <f>C29</f>
        <v>Kokonaismäärä</v>
      </c>
      <c r="D40" s="163" t="str">
        <f>D29</f>
        <v>Hyödyntäminen materiaalina</v>
      </c>
      <c r="E40" s="163" t="str">
        <f>E29</f>
        <v>Hyödyntäminen energiana</v>
      </c>
      <c r="F40" s="164" t="str">
        <f>F29</f>
        <v>Loppusijoitus</v>
      </c>
      <c r="G40" s="146"/>
      <c r="I40" s="141"/>
      <c r="J40" s="141"/>
      <c r="K40" s="141"/>
    </row>
    <row r="41" spans="1:11">
      <c r="A41" s="16"/>
      <c r="B41" s="128" t="s">
        <v>20</v>
      </c>
      <c r="C41" s="147"/>
      <c r="D41" s="147"/>
      <c r="E41" s="147"/>
      <c r="F41" s="149"/>
      <c r="G41" s="15"/>
      <c r="H41" s="150"/>
      <c r="I41" s="15"/>
      <c r="J41" s="15"/>
      <c r="K41" s="15"/>
    </row>
    <row r="42" spans="1:11">
      <c r="A42" s="16"/>
      <c r="B42" s="165" t="s">
        <v>21</v>
      </c>
      <c r="C42" s="151"/>
      <c r="D42" s="151"/>
      <c r="E42" s="151"/>
      <c r="F42" s="166"/>
      <c r="G42" s="15"/>
      <c r="H42" s="15"/>
      <c r="I42" s="15"/>
      <c r="J42" s="15"/>
      <c r="K42" s="15"/>
    </row>
    <row r="43" spans="1:11" ht="15">
      <c r="A43" s="16"/>
      <c r="B43" s="128" t="s">
        <v>22</v>
      </c>
      <c r="C43" s="147"/>
      <c r="D43" s="147"/>
      <c r="E43" s="147"/>
      <c r="F43" s="149"/>
      <c r="G43" s="15"/>
      <c r="H43" s="141"/>
      <c r="I43" s="15"/>
      <c r="J43" s="15"/>
      <c r="K43" s="15"/>
    </row>
    <row r="44" spans="1:11">
      <c r="A44" s="16"/>
      <c r="B44" s="167" t="s">
        <v>30</v>
      </c>
      <c r="C44" s="151"/>
      <c r="D44" s="151"/>
      <c r="E44" s="151"/>
      <c r="F44" s="166"/>
      <c r="G44" s="15"/>
      <c r="H44" s="15"/>
      <c r="I44" s="15"/>
      <c r="J44" s="15"/>
      <c r="K44" s="15"/>
    </row>
    <row r="45" spans="1:11">
      <c r="A45" s="16"/>
      <c r="B45" s="128" t="s">
        <v>131</v>
      </c>
      <c r="C45" s="147"/>
      <c r="D45" s="147"/>
      <c r="E45" s="147"/>
      <c r="F45" s="149"/>
      <c r="G45" s="15"/>
    </row>
    <row r="46" spans="1:11">
      <c r="A46" s="16"/>
      <c r="B46" s="165" t="s">
        <v>24</v>
      </c>
      <c r="C46" s="151"/>
      <c r="D46" s="151"/>
      <c r="E46" s="151"/>
      <c r="F46" s="166"/>
      <c r="G46" s="15"/>
    </row>
    <row r="47" spans="1:11" ht="15" customHeight="1">
      <c r="A47" s="16"/>
      <c r="B47" s="168" t="s">
        <v>25</v>
      </c>
      <c r="C47" s="169"/>
      <c r="D47" s="169"/>
      <c r="E47" s="169"/>
      <c r="F47" s="170"/>
      <c r="G47" s="15"/>
      <c r="H47" s="175" t="s">
        <v>138</v>
      </c>
    </row>
    <row r="48" spans="1:11" ht="15" customHeight="1">
      <c r="A48" s="16"/>
      <c r="B48" s="167" t="s">
        <v>127</v>
      </c>
      <c r="C48" s="151"/>
      <c r="D48" s="151"/>
      <c r="E48" s="151"/>
      <c r="F48" s="166"/>
      <c r="G48" s="15"/>
      <c r="H48" s="176" t="s">
        <v>135</v>
      </c>
    </row>
    <row r="49" spans="1:11" ht="15" customHeight="1">
      <c r="A49" s="16"/>
      <c r="B49" s="128" t="s">
        <v>123</v>
      </c>
      <c r="C49" s="147"/>
      <c r="D49" s="147"/>
      <c r="E49" s="147"/>
      <c r="F49" s="149"/>
      <c r="G49" s="15"/>
      <c r="H49" s="176" t="s">
        <v>136</v>
      </c>
    </row>
    <row r="50" spans="1:11" ht="28.5">
      <c r="A50" s="16"/>
      <c r="B50" s="171" t="s">
        <v>137</v>
      </c>
      <c r="C50" s="151"/>
      <c r="D50" s="151"/>
      <c r="E50" s="151"/>
      <c r="F50" s="166"/>
      <c r="G50" s="15"/>
      <c r="H50" s="177"/>
    </row>
    <row r="52" spans="1:11" s="140" customFormat="1" ht="30" customHeight="1">
      <c r="B52" s="138" t="s">
        <v>27</v>
      </c>
      <c r="C52" s="139"/>
      <c r="D52" s="139"/>
      <c r="E52" s="139"/>
      <c r="F52" s="139"/>
      <c r="G52" s="139"/>
      <c r="H52" s="139"/>
      <c r="I52" s="139"/>
      <c r="J52" s="139"/>
      <c r="K52" s="139"/>
    </row>
    <row r="53" spans="1:11" ht="15">
      <c r="B53" s="141"/>
      <c r="C53" s="15"/>
      <c r="D53" s="15"/>
      <c r="E53" s="15"/>
      <c r="F53" s="15"/>
      <c r="G53" s="15"/>
    </row>
    <row r="54" spans="1:11" ht="15" customHeight="1">
      <c r="B54" s="245" t="str">
        <f>B28</f>
        <v>Jätejae</v>
      </c>
      <c r="C54" s="247" t="s">
        <v>88</v>
      </c>
      <c r="D54" s="248"/>
      <c r="E54" s="248"/>
      <c r="F54" s="249"/>
      <c r="G54" s="213"/>
      <c r="H54" s="247" t="s">
        <v>89</v>
      </c>
      <c r="I54" s="248"/>
      <c r="J54" s="248"/>
    </row>
    <row r="55" spans="1:11" ht="16.5" customHeight="1">
      <c r="B55" s="246"/>
      <c r="C55" s="163" t="s">
        <v>90</v>
      </c>
      <c r="D55" s="163" t="s">
        <v>244</v>
      </c>
      <c r="E55" s="163" t="s">
        <v>223</v>
      </c>
      <c r="F55" s="164" t="s">
        <v>91</v>
      </c>
      <c r="G55" s="164" t="s">
        <v>11</v>
      </c>
      <c r="H55" s="163" t="s">
        <v>3</v>
      </c>
      <c r="I55" s="163" t="s">
        <v>4</v>
      </c>
      <c r="J55" s="163" t="s">
        <v>5</v>
      </c>
      <c r="K55" s="15"/>
    </row>
    <row r="56" spans="1:11">
      <c r="B56" s="216" t="s">
        <v>28</v>
      </c>
      <c r="C56" s="147"/>
      <c r="D56" s="147"/>
      <c r="E56" s="147"/>
      <c r="F56" s="149"/>
      <c r="G56" s="147">
        <f>C56+E56+F56</f>
        <v>0</v>
      </c>
      <c r="H56" s="217">
        <v>4.909230124060234E-3</v>
      </c>
      <c r="I56" s="217">
        <v>0.93263800952137876</v>
      </c>
      <c r="J56" s="218">
        <v>6.2452760354560981E-2</v>
      </c>
      <c r="K56" s="15"/>
    </row>
    <row r="57" spans="1:11">
      <c r="B57" s="215" t="s">
        <v>18</v>
      </c>
      <c r="C57" s="151"/>
      <c r="D57" s="151"/>
      <c r="E57" s="151"/>
      <c r="F57" s="166"/>
      <c r="G57" s="151">
        <f t="shared" ref="G57:G68" si="0">C57+E57+F57</f>
        <v>0</v>
      </c>
      <c r="H57" s="219">
        <v>0.88514577856722965</v>
      </c>
      <c r="I57" s="219">
        <v>0.11052298076898601</v>
      </c>
      <c r="J57" s="220">
        <v>4.3312406637842629E-3</v>
      </c>
      <c r="K57" s="15"/>
    </row>
    <row r="58" spans="1:11">
      <c r="B58" s="216" t="s">
        <v>19</v>
      </c>
      <c r="C58" s="147"/>
      <c r="D58" s="147"/>
      <c r="E58" s="147"/>
      <c r="F58" s="149"/>
      <c r="G58" s="147">
        <f t="shared" si="0"/>
        <v>0</v>
      </c>
      <c r="H58" s="217">
        <v>1</v>
      </c>
      <c r="I58" s="217">
        <v>0</v>
      </c>
      <c r="J58" s="218">
        <v>0</v>
      </c>
      <c r="K58" s="15"/>
    </row>
    <row r="59" spans="1:11" ht="14.45" customHeight="1">
      <c r="B59" s="151" t="s">
        <v>20</v>
      </c>
      <c r="C59" s="151"/>
      <c r="D59" s="151"/>
      <c r="E59" s="151"/>
      <c r="F59" s="166"/>
      <c r="G59" s="151">
        <f t="shared" si="0"/>
        <v>0</v>
      </c>
      <c r="H59" s="219">
        <v>0.92979238471194703</v>
      </c>
      <c r="I59" s="219">
        <v>7.0201628112582848E-2</v>
      </c>
      <c r="J59" s="220">
        <v>5.987175470142954E-6</v>
      </c>
      <c r="K59" s="15"/>
    </row>
    <row r="60" spans="1:11" ht="14.45" customHeight="1">
      <c r="B60" s="147" t="s">
        <v>21</v>
      </c>
      <c r="C60" s="147"/>
      <c r="D60" s="147" t="e">
        <f>C10*Palpa Suomi yhteensä</f>
        <v>#VALUE!</v>
      </c>
      <c r="E60" s="147" t="e">
        <f>0.75*D60</f>
        <v>#VALUE!</v>
      </c>
      <c r="F60" s="149"/>
      <c r="G60" s="147" t="e">
        <f>C60+E60+F60</f>
        <v>#VALUE!</v>
      </c>
      <c r="H60" s="217">
        <v>0.99842036435202597</v>
      </c>
      <c r="I60" s="217">
        <v>0</v>
      </c>
      <c r="J60" s="218">
        <v>1.5796356479743116E-3</v>
      </c>
      <c r="K60" s="15"/>
    </row>
    <row r="61" spans="1:11" ht="14.45" customHeight="1">
      <c r="B61" s="151" t="s">
        <v>22</v>
      </c>
      <c r="C61" s="151"/>
      <c r="D61" s="151" t="e">
        <f>C10*Palpa Suomi yhteensä</f>
        <v>#VALUE!</v>
      </c>
      <c r="E61" s="151" t="e">
        <f>0.99*D61</f>
        <v>#VALUE!</v>
      </c>
      <c r="F61" s="166"/>
      <c r="G61" s="151" t="e">
        <f t="shared" si="0"/>
        <v>#VALUE!</v>
      </c>
      <c r="H61" s="219">
        <v>1</v>
      </c>
      <c r="I61" s="219">
        <v>0</v>
      </c>
      <c r="J61" s="220">
        <v>0</v>
      </c>
      <c r="K61" s="15"/>
    </row>
    <row r="62" spans="1:11" ht="14.45" customHeight="1">
      <c r="B62" s="169" t="s">
        <v>30</v>
      </c>
      <c r="C62" s="147"/>
      <c r="D62" s="147"/>
      <c r="E62" s="147"/>
      <c r="F62" s="149" t="e">
        <f>0.9*E14*C10</f>
        <v>#VALUE!</v>
      </c>
      <c r="G62" s="147" t="e">
        <f t="shared" si="0"/>
        <v>#VALUE!</v>
      </c>
      <c r="H62" s="217">
        <v>0.92979238471194703</v>
      </c>
      <c r="I62" s="217">
        <v>7.0201628112582848E-2</v>
      </c>
      <c r="J62" s="218">
        <v>5.987175470142954E-6</v>
      </c>
      <c r="K62" s="15"/>
    </row>
    <row r="63" spans="1:11" ht="14.45" customHeight="1">
      <c r="B63" s="215" t="s">
        <v>23</v>
      </c>
      <c r="C63" s="151"/>
      <c r="D63" s="151"/>
      <c r="E63" s="151"/>
      <c r="F63" s="166"/>
      <c r="G63" s="151">
        <f t="shared" si="0"/>
        <v>0</v>
      </c>
      <c r="H63" s="219">
        <v>6.6742701730528806E-2</v>
      </c>
      <c r="I63" s="219">
        <v>0.93325729826947124</v>
      </c>
      <c r="J63" s="220">
        <v>0</v>
      </c>
      <c r="K63" s="15"/>
    </row>
    <row r="64" spans="1:11" ht="14.45" customHeight="1">
      <c r="B64" s="147" t="s">
        <v>24</v>
      </c>
      <c r="C64" s="147"/>
      <c r="D64" s="147" t="e">
        <f>C10*Palpa Suomi yhteensä</f>
        <v>#VALUE!</v>
      </c>
      <c r="E64" s="147" t="e">
        <f>0.96*D64</f>
        <v>#VALUE!</v>
      </c>
      <c r="F64" s="149"/>
      <c r="G64" s="147" t="e">
        <f t="shared" si="0"/>
        <v>#VALUE!</v>
      </c>
      <c r="H64" s="217">
        <v>0.40584138107854029</v>
      </c>
      <c r="I64" s="217">
        <v>0.59383813349286385</v>
      </c>
      <c r="J64" s="218">
        <v>3.204854285958465E-4</v>
      </c>
      <c r="K64" s="15"/>
    </row>
    <row r="65" spans="2:11" ht="14.45" customHeight="1">
      <c r="B65" s="151" t="s">
        <v>25</v>
      </c>
      <c r="C65" s="151"/>
      <c r="D65" s="151"/>
      <c r="E65" s="151"/>
      <c r="F65" s="166" t="e">
        <f>E15*C10</f>
        <v>#VALUE!</v>
      </c>
      <c r="G65" s="151" t="e">
        <f>C65+E65+F65</f>
        <v>#VALUE!</v>
      </c>
      <c r="H65" s="219">
        <v>0.88475041730589887</v>
      </c>
      <c r="I65" s="219">
        <v>5.1763245186342677E-2</v>
      </c>
      <c r="J65" s="220">
        <v>6.3486337507758464E-2</v>
      </c>
      <c r="K65" s="15"/>
    </row>
    <row r="66" spans="2:11" ht="14.45" customHeight="1">
      <c r="B66" s="169" t="s">
        <v>127</v>
      </c>
      <c r="C66" s="169"/>
      <c r="D66" s="169"/>
      <c r="E66" s="169"/>
      <c r="F66" s="170" t="e">
        <f>E16*C10</f>
        <v>#VALUE!</v>
      </c>
      <c r="G66" s="169" t="e">
        <f t="shared" si="0"/>
        <v>#VALUE!</v>
      </c>
      <c r="H66" s="221">
        <v>1</v>
      </c>
      <c r="I66" s="221">
        <v>0</v>
      </c>
      <c r="J66" s="222">
        <v>0</v>
      </c>
      <c r="K66" s="172"/>
    </row>
    <row r="67" spans="2:11" ht="14.45" customHeight="1">
      <c r="B67" s="215" t="s">
        <v>123</v>
      </c>
      <c r="C67" s="151"/>
      <c r="D67" s="151"/>
      <c r="E67" s="151"/>
      <c r="F67" s="166"/>
      <c r="G67" s="151">
        <f t="shared" si="0"/>
        <v>0</v>
      </c>
      <c r="H67" s="219">
        <v>0.92616545405551065</v>
      </c>
      <c r="I67" s="219">
        <v>7.3565076798706552E-2</v>
      </c>
      <c r="J67" s="220">
        <v>2.6946914578280785E-4</v>
      </c>
      <c r="K67" s="15"/>
    </row>
    <row r="68" spans="2:11" ht="14.45" customHeight="1">
      <c r="B68" s="216" t="s">
        <v>26</v>
      </c>
      <c r="C68" s="147"/>
      <c r="D68" s="147"/>
      <c r="E68" s="147"/>
      <c r="F68" s="149"/>
      <c r="G68" s="147">
        <f t="shared" si="0"/>
        <v>0</v>
      </c>
      <c r="H68" s="217">
        <v>9.8197015104067281E-2</v>
      </c>
      <c r="I68" s="217">
        <v>0.85842883279269977</v>
      </c>
      <c r="J68" s="218">
        <v>4.3374152103232949E-2</v>
      </c>
      <c r="K68" s="15"/>
    </row>
    <row r="69" spans="2:11">
      <c r="B69" s="151" t="s">
        <v>11</v>
      </c>
      <c r="C69" s="151"/>
      <c r="D69" s="151"/>
      <c r="E69" s="151"/>
      <c r="F69" s="166"/>
      <c r="G69" s="151" t="e">
        <f>SUM(G56:G68)</f>
        <v>#VALUE!</v>
      </c>
      <c r="H69" s="219"/>
      <c r="I69" s="219"/>
      <c r="J69" s="220"/>
      <c r="K69" s="15"/>
    </row>
    <row r="71" spans="2:11" s="140" customFormat="1" ht="30" customHeight="1">
      <c r="B71" s="138" t="s">
        <v>31</v>
      </c>
      <c r="C71" s="139"/>
      <c r="D71" s="139"/>
      <c r="E71" s="139"/>
      <c r="F71" s="139"/>
      <c r="G71" s="139"/>
      <c r="H71" s="139"/>
      <c r="I71" s="139"/>
      <c r="J71" s="139"/>
      <c r="K71" s="139"/>
    </row>
    <row r="72" spans="2:11" ht="15">
      <c r="B72" s="141"/>
      <c r="C72" s="15"/>
      <c r="D72" s="15"/>
      <c r="E72" s="15"/>
      <c r="F72" s="15"/>
      <c r="G72" s="15"/>
    </row>
    <row r="73" spans="2:11" ht="15">
      <c r="B73" s="245" t="str">
        <f>B28</f>
        <v>Jätejae</v>
      </c>
      <c r="C73" s="247" t="s">
        <v>82</v>
      </c>
      <c r="D73" s="248"/>
      <c r="E73" s="248"/>
      <c r="F73" s="249"/>
    </row>
    <row r="74" spans="2:11" ht="15">
      <c r="B74" s="246"/>
      <c r="C74" s="163" t="s">
        <v>16</v>
      </c>
      <c r="D74" s="163" t="s">
        <v>3</v>
      </c>
      <c r="E74" s="163" t="s">
        <v>4</v>
      </c>
      <c r="F74" s="164" t="s">
        <v>5</v>
      </c>
    </row>
    <row r="75" spans="2:11">
      <c r="B75" s="147" t="s">
        <v>28</v>
      </c>
      <c r="C75" s="147">
        <f>G56+C30+C31</f>
        <v>0</v>
      </c>
      <c r="D75" s="147">
        <f>D30+D31+G56*H56</f>
        <v>0</v>
      </c>
      <c r="E75" s="147">
        <f>E30+E31+G56*I56</f>
        <v>0</v>
      </c>
      <c r="F75" s="147">
        <f>F30+F31+G56*J56</f>
        <v>0</v>
      </c>
    </row>
    <row r="76" spans="2:11">
      <c r="B76" s="151" t="s">
        <v>18</v>
      </c>
      <c r="C76" s="151">
        <f>G57+C32+C33</f>
        <v>0</v>
      </c>
      <c r="D76" s="151">
        <f>D32+D33+G57*H57</f>
        <v>0</v>
      </c>
      <c r="E76" s="151">
        <f>E32+E33+G57*I57</f>
        <v>0</v>
      </c>
      <c r="F76" s="151">
        <f>F32+F33+G57*J57</f>
        <v>0</v>
      </c>
    </row>
    <row r="77" spans="2:11">
      <c r="B77" s="147" t="s">
        <v>19</v>
      </c>
      <c r="C77" s="147">
        <f>G58+C36</f>
        <v>0</v>
      </c>
      <c r="D77" s="147">
        <f>D36+G58*H58</f>
        <v>0</v>
      </c>
      <c r="E77" s="147">
        <f>E36+G58*I58</f>
        <v>0</v>
      </c>
      <c r="F77" s="147">
        <f>F36+G58*J58</f>
        <v>0</v>
      </c>
    </row>
    <row r="78" spans="2:11">
      <c r="B78" s="151" t="s">
        <v>20</v>
      </c>
      <c r="C78" s="151">
        <f t="shared" ref="C78:C86" si="1">C41+G59</f>
        <v>0</v>
      </c>
      <c r="D78" s="151">
        <f t="shared" ref="D78:D87" si="2">D41+G59*H59</f>
        <v>0</v>
      </c>
      <c r="E78" s="151">
        <f t="shared" ref="E78:E87" si="3">E41+G59*I59</f>
        <v>0</v>
      </c>
      <c r="F78" s="151">
        <f t="shared" ref="F78:F86" si="4">F41+G59*J59</f>
        <v>0</v>
      </c>
    </row>
    <row r="79" spans="2:11">
      <c r="B79" s="147" t="s">
        <v>21</v>
      </c>
      <c r="C79" s="147" t="e">
        <f t="shared" si="1"/>
        <v>#VALUE!</v>
      </c>
      <c r="D79" s="147" t="e">
        <f t="shared" si="2"/>
        <v>#VALUE!</v>
      </c>
      <c r="E79" s="147" t="e">
        <f t="shared" si="3"/>
        <v>#VALUE!</v>
      </c>
      <c r="F79" s="147" t="e">
        <f t="shared" si="4"/>
        <v>#VALUE!</v>
      </c>
    </row>
    <row r="80" spans="2:11">
      <c r="B80" s="151" t="s">
        <v>22</v>
      </c>
      <c r="C80" s="151" t="e">
        <f t="shared" si="1"/>
        <v>#VALUE!</v>
      </c>
      <c r="D80" s="151" t="e">
        <f>D43+G61*H61</f>
        <v>#VALUE!</v>
      </c>
      <c r="E80" s="151" t="e">
        <f t="shared" si="3"/>
        <v>#VALUE!</v>
      </c>
      <c r="F80" s="151" t="e">
        <f t="shared" si="4"/>
        <v>#VALUE!</v>
      </c>
    </row>
    <row r="81" spans="2:11">
      <c r="B81" s="147" t="s">
        <v>134</v>
      </c>
      <c r="C81" s="147" t="e">
        <f>G62</f>
        <v>#VALUE!</v>
      </c>
      <c r="D81" s="147" t="e">
        <f>G62*H62</f>
        <v>#VALUE!</v>
      </c>
      <c r="E81" s="147" t="e">
        <f>G62*I62</f>
        <v>#VALUE!</v>
      </c>
      <c r="F81" s="147" t="e">
        <f>G62*J62</f>
        <v>#VALUE!</v>
      </c>
    </row>
    <row r="82" spans="2:11">
      <c r="B82" s="151" t="s">
        <v>23</v>
      </c>
      <c r="C82" s="151">
        <f t="shared" si="1"/>
        <v>0</v>
      </c>
      <c r="D82" s="151">
        <f>D45+G63*H63</f>
        <v>0</v>
      </c>
      <c r="E82" s="151">
        <f t="shared" si="3"/>
        <v>0</v>
      </c>
      <c r="F82" s="151">
        <f t="shared" si="4"/>
        <v>0</v>
      </c>
    </row>
    <row r="83" spans="2:11">
      <c r="B83" s="147" t="s">
        <v>24</v>
      </c>
      <c r="C83" s="147" t="e">
        <f>C46+G64</f>
        <v>#VALUE!</v>
      </c>
      <c r="D83" s="147" t="e">
        <f>D46+G64*H64</f>
        <v>#VALUE!</v>
      </c>
      <c r="E83" s="147" t="e">
        <f t="shared" si="3"/>
        <v>#VALUE!</v>
      </c>
      <c r="F83" s="147" t="e">
        <f t="shared" si="4"/>
        <v>#VALUE!</v>
      </c>
    </row>
    <row r="84" spans="2:11">
      <c r="B84" s="151" t="s">
        <v>132</v>
      </c>
      <c r="C84" s="151" t="e">
        <f>G65</f>
        <v>#VALUE!</v>
      </c>
      <c r="D84" s="151" t="e">
        <f>G65*H65</f>
        <v>#VALUE!</v>
      </c>
      <c r="E84" s="151" t="e">
        <f>G65*I65</f>
        <v>#VALUE!</v>
      </c>
      <c r="F84" s="151" t="e">
        <f>G65*J65</f>
        <v>#VALUE!</v>
      </c>
    </row>
    <row r="85" spans="2:11">
      <c r="B85" s="169" t="s">
        <v>133</v>
      </c>
      <c r="C85" s="169" t="e">
        <f>G66</f>
        <v>#VALUE!</v>
      </c>
      <c r="D85" s="169" t="e">
        <f>G66*H66</f>
        <v>#VALUE!</v>
      </c>
      <c r="E85" s="169" t="e">
        <f>G66*I66</f>
        <v>#VALUE!</v>
      </c>
      <c r="F85" s="169" t="e">
        <f>G66*J66</f>
        <v>#VALUE!</v>
      </c>
    </row>
    <row r="86" spans="2:11">
      <c r="B86" s="151" t="s">
        <v>123</v>
      </c>
      <c r="C86" s="151">
        <f t="shared" si="1"/>
        <v>0</v>
      </c>
      <c r="D86" s="151">
        <f>D49+G67*H67</f>
        <v>0</v>
      </c>
      <c r="E86" s="151">
        <f t="shared" si="3"/>
        <v>0</v>
      </c>
      <c r="F86" s="151">
        <f t="shared" si="4"/>
        <v>0</v>
      </c>
    </row>
    <row r="87" spans="2:11">
      <c r="B87" s="147" t="s">
        <v>26</v>
      </c>
      <c r="C87" s="147">
        <f>C50+G68</f>
        <v>0</v>
      </c>
      <c r="D87" s="147">
        <f t="shared" si="2"/>
        <v>0</v>
      </c>
      <c r="E87" s="147">
        <f t="shared" si="3"/>
        <v>0</v>
      </c>
      <c r="F87" s="147">
        <f t="shared" ref="F87" si="5">F50+G68*J68</f>
        <v>0</v>
      </c>
    </row>
    <row r="88" spans="2:11">
      <c r="B88" s="151" t="s">
        <v>11</v>
      </c>
      <c r="C88" s="151" t="e">
        <f>SUM(C75:C87)</f>
        <v>#VALUE!</v>
      </c>
      <c r="D88" s="151" t="e">
        <f>SUM(D75:D87)</f>
        <v>#VALUE!</v>
      </c>
      <c r="E88" s="151" t="e">
        <f>SUM(E75:E87)</f>
        <v>#VALUE!</v>
      </c>
      <c r="F88" s="151" t="e">
        <f>SUM(F75:F87)</f>
        <v>#VALUE!</v>
      </c>
      <c r="G88" s="173"/>
    </row>
    <row r="89" spans="2:11">
      <c r="B89" s="5" t="s">
        <v>141</v>
      </c>
    </row>
    <row r="91" spans="2:11" s="137" customFormat="1" ht="30" customHeight="1">
      <c r="B91" s="135" t="s">
        <v>111</v>
      </c>
      <c r="C91" s="136"/>
      <c r="D91" s="136"/>
      <c r="E91" s="136"/>
      <c r="F91" s="136"/>
      <c r="G91" s="136"/>
      <c r="H91" s="136"/>
      <c r="I91" s="136"/>
      <c r="J91" s="136"/>
      <c r="K91" s="136"/>
    </row>
    <row r="93" spans="2:11" ht="15">
      <c r="B93" s="245" t="str">
        <f>B28</f>
        <v>Jätejae</v>
      </c>
      <c r="C93" s="247" t="s">
        <v>112</v>
      </c>
      <c r="D93" s="248"/>
      <c r="E93" s="248"/>
      <c r="F93" s="249"/>
      <c r="H93" s="250" t="s">
        <v>89</v>
      </c>
      <c r="I93" s="248"/>
      <c r="J93" s="251"/>
    </row>
    <row r="94" spans="2:11" ht="15">
      <c r="B94" s="246"/>
      <c r="C94" s="163" t="s">
        <v>16</v>
      </c>
      <c r="D94" s="163" t="s">
        <v>3</v>
      </c>
      <c r="E94" s="163" t="s">
        <v>4</v>
      </c>
      <c r="F94" s="164" t="s">
        <v>5</v>
      </c>
      <c r="H94" s="163" t="s">
        <v>3</v>
      </c>
      <c r="I94" s="163" t="s">
        <v>4</v>
      </c>
      <c r="J94" s="163" t="s">
        <v>5</v>
      </c>
    </row>
    <row r="95" spans="2:11">
      <c r="B95" s="147" t="s">
        <v>28</v>
      </c>
      <c r="C95" s="147">
        <f>Petra!N27</f>
        <v>0</v>
      </c>
      <c r="D95" s="147">
        <f>C95*H95</f>
        <v>0</v>
      </c>
      <c r="E95" s="147">
        <f>C95*I95</f>
        <v>0</v>
      </c>
      <c r="F95" s="147">
        <f>C95*J95</f>
        <v>0</v>
      </c>
      <c r="G95" s="174"/>
      <c r="H95" s="217">
        <v>4.909230124060234E-3</v>
      </c>
      <c r="I95" s="217">
        <v>0.93263800952137876</v>
      </c>
      <c r="J95" s="218">
        <v>6.2452760354560981E-2</v>
      </c>
    </row>
    <row r="96" spans="2:11">
      <c r="B96" s="151" t="s">
        <v>18</v>
      </c>
      <c r="C96" s="151">
        <f>Petra!O27</f>
        <v>0</v>
      </c>
      <c r="D96" s="151">
        <f>C96*H96</f>
        <v>0</v>
      </c>
      <c r="E96" s="151">
        <f t="shared" ref="E96:E107" si="6">C96*I96</f>
        <v>0</v>
      </c>
      <c r="F96" s="151">
        <f t="shared" ref="F96:F107" si="7">C96*J96</f>
        <v>0</v>
      </c>
      <c r="G96" s="174"/>
      <c r="H96" s="219">
        <v>0.88514577856722965</v>
      </c>
      <c r="I96" s="219">
        <v>0.11052298076898608</v>
      </c>
      <c r="J96" s="220">
        <v>4.3312406637842629E-3</v>
      </c>
    </row>
    <row r="97" spans="2:11">
      <c r="B97" s="216" t="s">
        <v>19</v>
      </c>
      <c r="C97" s="147"/>
      <c r="D97" s="147"/>
      <c r="E97" s="147"/>
      <c r="F97" s="147"/>
      <c r="G97" s="174"/>
      <c r="H97" s="217">
        <v>1</v>
      </c>
      <c r="I97" s="217">
        <v>0</v>
      </c>
      <c r="J97" s="218">
        <v>0</v>
      </c>
    </row>
    <row r="98" spans="2:11">
      <c r="B98" s="151" t="s">
        <v>29</v>
      </c>
      <c r="C98" s="151">
        <f>Petra!P27</f>
        <v>0</v>
      </c>
      <c r="D98" s="151">
        <f>C98*H98</f>
        <v>0</v>
      </c>
      <c r="E98" s="151">
        <f>C98*I98</f>
        <v>0</v>
      </c>
      <c r="F98" s="151">
        <f>C98*J98</f>
        <v>0</v>
      </c>
      <c r="G98" s="174"/>
      <c r="H98" s="219">
        <v>0.92979238471194703</v>
      </c>
      <c r="I98" s="219">
        <v>7.0201628112582848E-2</v>
      </c>
      <c r="J98" s="220">
        <v>5.987175470142954E-6</v>
      </c>
    </row>
    <row r="99" spans="2:11">
      <c r="B99" s="147" t="s">
        <v>21</v>
      </c>
      <c r="C99" s="147" t="e">
        <f>Petra!Q27+0.25*D60</f>
        <v>#VALUE!</v>
      </c>
      <c r="D99" s="147" t="e">
        <f>Petra!Q27*H99+0.25*D60</f>
        <v>#VALUE!</v>
      </c>
      <c r="E99" s="147">
        <f>Petra!Q27*I99</f>
        <v>0</v>
      </c>
      <c r="F99" s="147">
        <f>Petra!Q27*J99</f>
        <v>0</v>
      </c>
      <c r="G99" s="174"/>
      <c r="H99" s="217">
        <v>0.99842036435202597</v>
      </c>
      <c r="I99" s="217">
        <v>0</v>
      </c>
      <c r="J99" s="218">
        <v>1.5796356479743116E-3</v>
      </c>
    </row>
    <row r="100" spans="2:11">
      <c r="B100" s="151" t="s">
        <v>22</v>
      </c>
      <c r="C100" s="151" t="e">
        <f>Petra!R27+0.01*D61</f>
        <v>#VALUE!</v>
      </c>
      <c r="D100" s="151" t="e">
        <f>Petra!R27*H100+0.01*D61</f>
        <v>#VALUE!</v>
      </c>
      <c r="E100" s="151">
        <f>Petra!R27*I100</f>
        <v>0</v>
      </c>
      <c r="F100" s="151">
        <f>Petra!R27*J100</f>
        <v>0</v>
      </c>
      <c r="G100" s="174"/>
      <c r="H100" s="219">
        <v>1</v>
      </c>
      <c r="I100" s="219">
        <v>0</v>
      </c>
      <c r="J100" s="220">
        <v>0</v>
      </c>
    </row>
    <row r="101" spans="2:11">
      <c r="B101" s="216" t="s">
        <v>30</v>
      </c>
      <c r="C101" s="147"/>
      <c r="D101" s="147"/>
      <c r="E101" s="147"/>
      <c r="F101" s="147"/>
      <c r="G101" s="174"/>
      <c r="H101" s="217">
        <v>0.92979238471194703</v>
      </c>
      <c r="I101" s="217">
        <v>7.0201628112582848E-2</v>
      </c>
      <c r="J101" s="218">
        <v>5.987175470142954E-6</v>
      </c>
    </row>
    <row r="102" spans="2:11">
      <c r="B102" s="151" t="s">
        <v>23</v>
      </c>
      <c r="C102" s="151">
        <f>Petra!S27</f>
        <v>0</v>
      </c>
      <c r="D102" s="151">
        <f t="shared" ref="D102:D107" si="8">C102*H102</f>
        <v>0</v>
      </c>
      <c r="E102" s="151">
        <f t="shared" si="6"/>
        <v>0</v>
      </c>
      <c r="F102" s="151">
        <f t="shared" si="7"/>
        <v>0</v>
      </c>
      <c r="G102" s="174"/>
      <c r="H102" s="219">
        <v>6.6742701730528806E-2</v>
      </c>
      <c r="I102" s="219">
        <v>0.93325729826947124</v>
      </c>
      <c r="J102" s="220">
        <v>0</v>
      </c>
    </row>
    <row r="103" spans="2:11">
      <c r="B103" s="147" t="s">
        <v>24</v>
      </c>
      <c r="C103" s="147" t="e">
        <f>Petra!T27+0.04*D64</f>
        <v>#VALUE!</v>
      </c>
      <c r="D103" s="147" t="e">
        <f>Petra!T27*H103+0.04*D64</f>
        <v>#VALUE!</v>
      </c>
      <c r="E103" s="147">
        <f>Petra!T27*I103</f>
        <v>0</v>
      </c>
      <c r="F103" s="147">
        <f>Petra!T27*J103</f>
        <v>0</v>
      </c>
      <c r="G103" s="174"/>
      <c r="H103" s="217">
        <v>0.40584138107854029</v>
      </c>
      <c r="I103" s="217">
        <v>0.59383813349286385</v>
      </c>
      <c r="J103" s="218">
        <v>3.204854285958465E-4</v>
      </c>
    </row>
    <row r="104" spans="2:11">
      <c r="B104" s="151" t="s">
        <v>25</v>
      </c>
      <c r="C104" s="151">
        <f>Petra!U27</f>
        <v>0</v>
      </c>
      <c r="D104" s="151">
        <f>C104*H104</f>
        <v>0</v>
      </c>
      <c r="E104" s="151">
        <f t="shared" si="6"/>
        <v>0</v>
      </c>
      <c r="F104" s="151">
        <f t="shared" si="7"/>
        <v>0</v>
      </c>
      <c r="G104" s="174"/>
      <c r="H104" s="219">
        <v>0.88475041730589887</v>
      </c>
      <c r="I104" s="219">
        <v>5.1763245186342677E-2</v>
      </c>
      <c r="J104" s="220">
        <v>6.3486337507758464E-2</v>
      </c>
    </row>
    <row r="105" spans="2:11">
      <c r="B105" s="169" t="s">
        <v>127</v>
      </c>
      <c r="C105" s="169">
        <f>Petra!V27</f>
        <v>0</v>
      </c>
      <c r="D105" s="169">
        <f>C105*H105</f>
        <v>0</v>
      </c>
      <c r="E105" s="169">
        <f>C105*I105</f>
        <v>0</v>
      </c>
      <c r="F105" s="169">
        <f t="shared" si="7"/>
        <v>0</v>
      </c>
      <c r="G105" s="174"/>
      <c r="H105" s="221">
        <v>1</v>
      </c>
      <c r="I105" s="221">
        <v>0</v>
      </c>
      <c r="J105" s="222">
        <v>0</v>
      </c>
    </row>
    <row r="106" spans="2:11">
      <c r="B106" s="215" t="s">
        <v>123</v>
      </c>
      <c r="C106" s="151"/>
      <c r="D106" s="151"/>
      <c r="E106" s="151"/>
      <c r="F106" s="151"/>
      <c r="G106" s="174"/>
      <c r="H106" s="219">
        <v>0.92616545405551065</v>
      </c>
      <c r="I106" s="219">
        <v>7.3565076798706552E-2</v>
      </c>
      <c r="J106" s="220">
        <v>2.6946914578280785E-4</v>
      </c>
    </row>
    <row r="107" spans="2:11">
      <c r="B107" s="147" t="s">
        <v>26</v>
      </c>
      <c r="C107" s="147">
        <f>Petra!W27</f>
        <v>0</v>
      </c>
      <c r="D107" s="147">
        <f t="shared" si="8"/>
        <v>0</v>
      </c>
      <c r="E107" s="147">
        <f t="shared" si="6"/>
        <v>0</v>
      </c>
      <c r="F107" s="147">
        <f t="shared" si="7"/>
        <v>0</v>
      </c>
      <c r="G107" s="174"/>
      <c r="H107" s="217">
        <v>9.8197015104067281E-2</v>
      </c>
      <c r="I107" s="217">
        <v>0.85842883279269977</v>
      </c>
      <c r="J107" s="218">
        <v>4.3374152103232949E-2</v>
      </c>
    </row>
    <row r="108" spans="2:11">
      <c r="B108" s="151" t="s">
        <v>11</v>
      </c>
      <c r="C108" s="151" t="e">
        <f>SUM(C95:C107)</f>
        <v>#VALUE!</v>
      </c>
      <c r="D108" s="151" t="e">
        <f t="shared" ref="D108:F108" si="9">SUM(D95:D107)</f>
        <v>#VALUE!</v>
      </c>
      <c r="E108" s="151">
        <f t="shared" si="9"/>
        <v>0</v>
      </c>
      <c r="F108" s="151">
        <f t="shared" si="9"/>
        <v>0</v>
      </c>
      <c r="G108" s="173"/>
      <c r="H108" s="219"/>
      <c r="I108" s="219"/>
      <c r="J108" s="220"/>
    </row>
    <row r="111" spans="2:11" s="137" customFormat="1" ht="30" customHeight="1">
      <c r="B111" s="135" t="s">
        <v>32</v>
      </c>
      <c r="C111" s="136"/>
      <c r="D111" s="136"/>
      <c r="E111" s="136"/>
      <c r="F111" s="136"/>
      <c r="G111" s="136"/>
      <c r="H111" s="136"/>
      <c r="I111" s="136"/>
      <c r="J111" s="136"/>
      <c r="K111" s="136"/>
    </row>
    <row r="113" spans="2:6" ht="15">
      <c r="B113" s="245" t="str">
        <f>B28</f>
        <v>Jätejae</v>
      </c>
      <c r="C113" s="247" t="s">
        <v>81</v>
      </c>
      <c r="D113" s="248"/>
      <c r="E113" s="248"/>
      <c r="F113" s="249"/>
    </row>
    <row r="114" spans="2:6" ht="15">
      <c r="B114" s="246"/>
      <c r="C114" s="163" t="s">
        <v>16</v>
      </c>
      <c r="D114" s="163" t="s">
        <v>3</v>
      </c>
      <c r="E114" s="163" t="s">
        <v>4</v>
      </c>
      <c r="F114" s="164" t="s">
        <v>5</v>
      </c>
    </row>
    <row r="115" spans="2:6">
      <c r="B115" s="147" t="s">
        <v>28</v>
      </c>
      <c r="C115" s="147">
        <f>C75+C95</f>
        <v>0</v>
      </c>
      <c r="D115" s="147">
        <f t="shared" ref="C115:F117" si="10">D75+D95</f>
        <v>0</v>
      </c>
      <c r="E115" s="147">
        <f t="shared" si="10"/>
        <v>0</v>
      </c>
      <c r="F115" s="147">
        <f t="shared" si="10"/>
        <v>0</v>
      </c>
    </row>
    <row r="116" spans="2:6">
      <c r="B116" s="151" t="s">
        <v>18</v>
      </c>
      <c r="C116" s="151">
        <f t="shared" si="10"/>
        <v>0</v>
      </c>
      <c r="D116" s="151">
        <f t="shared" si="10"/>
        <v>0</v>
      </c>
      <c r="E116" s="151">
        <f t="shared" si="10"/>
        <v>0</v>
      </c>
      <c r="F116" s="151">
        <f t="shared" si="10"/>
        <v>0</v>
      </c>
    </row>
    <row r="117" spans="2:6">
      <c r="B117" s="147" t="s">
        <v>19</v>
      </c>
      <c r="C117" s="147">
        <f t="shared" si="10"/>
        <v>0</v>
      </c>
      <c r="D117" s="147">
        <f t="shared" si="10"/>
        <v>0</v>
      </c>
      <c r="E117" s="147">
        <f t="shared" si="10"/>
        <v>0</v>
      </c>
      <c r="F117" s="147">
        <f t="shared" si="10"/>
        <v>0</v>
      </c>
    </row>
    <row r="118" spans="2:6">
      <c r="B118" s="151" t="s">
        <v>29</v>
      </c>
      <c r="C118" s="151" t="e">
        <f>C78+C81+C98+C101</f>
        <v>#VALUE!</v>
      </c>
      <c r="D118" s="151" t="e">
        <f>D78+D98+D81+D101</f>
        <v>#VALUE!</v>
      </c>
      <c r="E118" s="151" t="e">
        <f>E78+E98+E81+E101</f>
        <v>#VALUE!</v>
      </c>
      <c r="F118" s="151" t="e">
        <f>F78+F98+F81+F101</f>
        <v>#VALUE!</v>
      </c>
    </row>
    <row r="119" spans="2:6">
      <c r="B119" s="147" t="s">
        <v>21</v>
      </c>
      <c r="C119" s="147" t="e">
        <f t="shared" ref="C119:F120" si="11">C79+C99</f>
        <v>#VALUE!</v>
      </c>
      <c r="D119" s="147" t="e">
        <f t="shared" si="11"/>
        <v>#VALUE!</v>
      </c>
      <c r="E119" s="147" t="e">
        <f t="shared" si="11"/>
        <v>#VALUE!</v>
      </c>
      <c r="F119" s="147" t="e">
        <f t="shared" si="11"/>
        <v>#VALUE!</v>
      </c>
    </row>
    <row r="120" spans="2:6">
      <c r="B120" s="151" t="s">
        <v>22</v>
      </c>
      <c r="C120" s="151" t="e">
        <f t="shared" si="11"/>
        <v>#VALUE!</v>
      </c>
      <c r="D120" s="151" t="e">
        <f t="shared" si="11"/>
        <v>#VALUE!</v>
      </c>
      <c r="E120" s="151" t="e">
        <f t="shared" si="11"/>
        <v>#VALUE!</v>
      </c>
      <c r="F120" s="151" t="e">
        <f t="shared" si="11"/>
        <v>#VALUE!</v>
      </c>
    </row>
    <row r="121" spans="2:6">
      <c r="B121" s="147" t="s">
        <v>23</v>
      </c>
      <c r="C121" s="147">
        <f t="shared" ref="C121:F125" si="12">C82+C102</f>
        <v>0</v>
      </c>
      <c r="D121" s="147">
        <f t="shared" si="12"/>
        <v>0</v>
      </c>
      <c r="E121" s="147">
        <f t="shared" si="12"/>
        <v>0</v>
      </c>
      <c r="F121" s="147">
        <f t="shared" si="12"/>
        <v>0</v>
      </c>
    </row>
    <row r="122" spans="2:6">
      <c r="B122" s="151" t="s">
        <v>24</v>
      </c>
      <c r="C122" s="151" t="e">
        <f t="shared" si="12"/>
        <v>#VALUE!</v>
      </c>
      <c r="D122" s="151" t="e">
        <f t="shared" si="12"/>
        <v>#VALUE!</v>
      </c>
      <c r="E122" s="151" t="e">
        <f t="shared" si="12"/>
        <v>#VALUE!</v>
      </c>
      <c r="F122" s="151" t="e">
        <f t="shared" si="12"/>
        <v>#VALUE!</v>
      </c>
    </row>
    <row r="123" spans="2:6">
      <c r="B123" s="147" t="s">
        <v>25</v>
      </c>
      <c r="C123" s="147" t="e">
        <f>C84+C104</f>
        <v>#VALUE!</v>
      </c>
      <c r="D123" s="147" t="e">
        <f>D84+D104</f>
        <v>#VALUE!</v>
      </c>
      <c r="E123" s="147" t="e">
        <f>E84+E104</f>
        <v>#VALUE!</v>
      </c>
      <c r="F123" s="147" t="e">
        <f>F84+F104</f>
        <v>#VALUE!</v>
      </c>
    </row>
    <row r="124" spans="2:6">
      <c r="B124" s="151" t="s">
        <v>127</v>
      </c>
      <c r="C124" s="151" t="e">
        <f>C85+C105</f>
        <v>#VALUE!</v>
      </c>
      <c r="D124" s="151" t="e">
        <f t="shared" si="12"/>
        <v>#VALUE!</v>
      </c>
      <c r="E124" s="151" t="e">
        <f>E85+E105</f>
        <v>#VALUE!</v>
      </c>
      <c r="F124" s="151" t="e">
        <f t="shared" si="12"/>
        <v>#VALUE!</v>
      </c>
    </row>
    <row r="125" spans="2:6">
      <c r="B125" s="169" t="s">
        <v>123</v>
      </c>
      <c r="C125" s="169">
        <f t="shared" si="12"/>
        <v>0</v>
      </c>
      <c r="D125" s="169">
        <f t="shared" si="12"/>
        <v>0</v>
      </c>
      <c r="E125" s="169">
        <f t="shared" si="12"/>
        <v>0</v>
      </c>
      <c r="F125" s="169">
        <f t="shared" si="12"/>
        <v>0</v>
      </c>
    </row>
    <row r="126" spans="2:6">
      <c r="B126" s="151" t="s">
        <v>26</v>
      </c>
      <c r="C126" s="151">
        <f t="shared" ref="C126:F126" si="13">C87+C107</f>
        <v>0</v>
      </c>
      <c r="D126" s="151">
        <f t="shared" si="13"/>
        <v>0</v>
      </c>
      <c r="E126" s="151">
        <f t="shared" si="13"/>
        <v>0</v>
      </c>
      <c r="F126" s="151">
        <f t="shared" si="13"/>
        <v>0</v>
      </c>
    </row>
    <row r="127" spans="2:6">
      <c r="B127" s="147" t="s">
        <v>11</v>
      </c>
      <c r="C127" s="147" t="e">
        <f>SUM(C115:C126)</f>
        <v>#VALUE!</v>
      </c>
      <c r="D127" s="147" t="e">
        <f t="shared" ref="D127:F127" si="14">SUM(D115:D126)</f>
        <v>#VALUE!</v>
      </c>
      <c r="E127" s="147" t="e">
        <f t="shared" si="14"/>
        <v>#VALUE!</v>
      </c>
      <c r="F127" s="147" t="e">
        <f t="shared" si="14"/>
        <v>#VALUE!</v>
      </c>
    </row>
  </sheetData>
  <mergeCells count="17">
    <mergeCell ref="B18:B20"/>
    <mergeCell ref="D18:D20"/>
    <mergeCell ref="E18:F20"/>
    <mergeCell ref="B28:B29"/>
    <mergeCell ref="B54:B55"/>
    <mergeCell ref="C28:F28"/>
    <mergeCell ref="C39:F39"/>
    <mergeCell ref="C54:F54"/>
    <mergeCell ref="B113:B114"/>
    <mergeCell ref="C113:F113"/>
    <mergeCell ref="B39:B40"/>
    <mergeCell ref="H54:J54"/>
    <mergeCell ref="B93:B94"/>
    <mergeCell ref="C93:F93"/>
    <mergeCell ref="H93:J93"/>
    <mergeCell ref="B73:B74"/>
    <mergeCell ref="C73:F73"/>
  </mergeCells>
  <hyperlinks>
    <hyperlink ref="G15" r:id="rId1"/>
    <hyperlink ref="G14" r:id="rId2"/>
    <hyperlink ref="G16" r:id="rId3"/>
  </hyperlinks>
  <pageMargins left="0.7" right="0.7" top="0.75" bottom="0.75" header="0.3" footer="0.3"/>
  <pageSetup paperSize="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68" r:id="rId7" name="Option Button 20">
              <controlPr locked="0" defaultSize="0" autoFill="0" autoLine="0" autoPict="0">
                <anchor moveWithCells="1">
                  <from>
                    <xdr:col>2</xdr:col>
                    <xdr:colOff>19050</xdr:colOff>
                    <xdr:row>17</xdr:row>
                    <xdr:rowOff>38100</xdr:rowOff>
                  </from>
                  <to>
                    <xdr:col>2</xdr:col>
                    <xdr:colOff>1066800</xdr:colOff>
                    <xdr:row>18</xdr:row>
                    <xdr:rowOff>66675</xdr:rowOff>
                  </to>
                </anchor>
              </controlPr>
            </control>
          </mc:Choice>
        </mc:AlternateContent>
        <mc:AlternateContent xmlns:mc="http://schemas.openxmlformats.org/markup-compatibility/2006">
          <mc:Choice Requires="x14">
            <control shapeId="2069" r:id="rId8" name="Option Button 21">
              <controlPr locked="0" defaultSize="0" autoFill="0" autoLine="0" autoPict="0">
                <anchor moveWithCells="1">
                  <from>
                    <xdr:col>2</xdr:col>
                    <xdr:colOff>9525</xdr:colOff>
                    <xdr:row>18</xdr:row>
                    <xdr:rowOff>114300</xdr:rowOff>
                  </from>
                  <to>
                    <xdr:col>2</xdr:col>
                    <xdr:colOff>1038225</xdr:colOff>
                    <xdr:row>19</xdr:row>
                    <xdr:rowOff>142875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3:K128"/>
  <sheetViews>
    <sheetView zoomScale="90" zoomScaleNormal="90" workbookViewId="0">
      <selection activeCell="C4" sqref="C4"/>
    </sheetView>
  </sheetViews>
  <sheetFormatPr defaultColWidth="9.140625" defaultRowHeight="14.25"/>
  <cols>
    <col min="1" max="1" width="4.28515625" style="5" customWidth="1"/>
    <col min="2" max="2" width="43.140625" style="5" customWidth="1"/>
    <col min="3" max="3" width="20.7109375" style="5" customWidth="1"/>
    <col min="4" max="4" width="30.7109375" style="5" customWidth="1"/>
    <col min="5" max="5" width="30.42578125" style="5" customWidth="1"/>
    <col min="6" max="6" width="28.42578125" style="5" bestFit="1" customWidth="1"/>
    <col min="7" max="7" width="12.85546875" style="5" customWidth="1"/>
    <col min="8" max="8" width="28.5703125" style="5" bestFit="1" customWidth="1"/>
    <col min="9" max="9" width="24.85546875" style="5" bestFit="1" customWidth="1"/>
    <col min="10" max="10" width="12.85546875" style="5" bestFit="1" customWidth="1"/>
    <col min="11" max="11" width="10.28515625" style="5" customWidth="1"/>
    <col min="12" max="12" width="34" style="5" bestFit="1" customWidth="1"/>
    <col min="13" max="13" width="8.28515625" style="5" bestFit="1" customWidth="1"/>
    <col min="14" max="16384" width="9.140625" style="5"/>
  </cols>
  <sheetData>
    <row r="3" spans="2:8" ht="20.25">
      <c r="B3" s="4" t="s">
        <v>152</v>
      </c>
      <c r="C3" s="99"/>
    </row>
    <row r="4" spans="2:8" ht="15">
      <c r="B4" s="100"/>
      <c r="C4" s="101"/>
      <c r="D4" s="9"/>
    </row>
    <row r="5" spans="2:8" ht="15.75" customHeight="1"/>
    <row r="6" spans="2:8">
      <c r="D6" s="102"/>
    </row>
    <row r="7" spans="2:8" ht="15">
      <c r="B7" s="103" t="s">
        <v>6</v>
      </c>
      <c r="C7" s="21"/>
    </row>
    <row r="8" spans="2:8">
      <c r="B8" s="104" t="s">
        <v>7</v>
      </c>
      <c r="C8" s="105"/>
    </row>
    <row r="9" spans="2:8">
      <c r="B9" s="104" t="s">
        <v>8</v>
      </c>
      <c r="C9" s="105"/>
      <c r="E9" s="15"/>
    </row>
    <row r="10" spans="2:8">
      <c r="B10" s="104" t="s">
        <v>109</v>
      </c>
      <c r="C10" s="106" t="str">
        <f>IFERROR(C9/C8, "-")</f>
        <v>-</v>
      </c>
      <c r="E10" s="15"/>
    </row>
    <row r="11" spans="2:8">
      <c r="C11" s="107"/>
      <c r="E11" s="15"/>
    </row>
    <row r="12" spans="2:8">
      <c r="C12" s="108"/>
      <c r="D12" s="21"/>
      <c r="E12" s="21"/>
      <c r="F12" s="21"/>
    </row>
    <row r="13" spans="2:8" ht="30" customHeight="1">
      <c r="B13" s="109" t="s">
        <v>140</v>
      </c>
      <c r="C13" s="110"/>
      <c r="D13" s="111" t="s">
        <v>9</v>
      </c>
      <c r="E13" s="111" t="s">
        <v>10</v>
      </c>
      <c r="F13" s="112" t="s">
        <v>104</v>
      </c>
      <c r="G13" s="113"/>
      <c r="H13" s="114"/>
    </row>
    <row r="14" spans="2:8">
      <c r="B14" s="16"/>
      <c r="C14" s="115" t="s">
        <v>128</v>
      </c>
      <c r="D14" s="116" t="s">
        <v>122</v>
      </c>
      <c r="E14" s="117"/>
      <c r="F14" s="118"/>
      <c r="G14" s="119" t="s">
        <v>87</v>
      </c>
      <c r="H14" s="120"/>
    </row>
    <row r="15" spans="2:8">
      <c r="B15" s="16"/>
      <c r="C15" s="121" t="s">
        <v>92</v>
      </c>
      <c r="D15" s="122" t="s">
        <v>12</v>
      </c>
      <c r="E15" s="117"/>
      <c r="F15" s="118"/>
      <c r="G15" s="123" t="s">
        <v>87</v>
      </c>
      <c r="H15" s="120"/>
    </row>
    <row r="16" spans="2:8">
      <c r="B16" s="16"/>
      <c r="C16" s="124" t="s">
        <v>130</v>
      </c>
      <c r="D16" s="125" t="s">
        <v>129</v>
      </c>
      <c r="E16" s="126"/>
      <c r="F16" s="127"/>
      <c r="G16" s="123" t="s">
        <v>87</v>
      </c>
      <c r="H16" s="120"/>
    </row>
    <row r="17" spans="2:11">
      <c r="C17" s="128"/>
      <c r="D17" s="128"/>
      <c r="E17" s="26"/>
      <c r="F17" s="26"/>
      <c r="G17" s="129"/>
      <c r="H17" s="120"/>
    </row>
    <row r="18" spans="2:11" ht="15" customHeight="1">
      <c r="B18" s="252" t="s">
        <v>107</v>
      </c>
      <c r="C18" s="130"/>
      <c r="D18" s="253" t="s">
        <v>105</v>
      </c>
      <c r="E18" s="255"/>
      <c r="F18" s="256"/>
      <c r="G18" s="131"/>
      <c r="H18" s="120"/>
    </row>
    <row r="19" spans="2:11">
      <c r="B19" s="252"/>
      <c r="C19" s="132"/>
      <c r="D19" s="253"/>
      <c r="E19" s="257"/>
      <c r="F19" s="258"/>
      <c r="G19" s="131"/>
      <c r="H19" s="120"/>
    </row>
    <row r="20" spans="2:11">
      <c r="B20" s="252"/>
      <c r="C20" s="133"/>
      <c r="D20" s="254"/>
      <c r="E20" s="259"/>
      <c r="F20" s="260"/>
      <c r="G20" s="131"/>
      <c r="H20" s="120"/>
    </row>
    <row r="21" spans="2:11" hidden="1">
      <c r="B21" s="16"/>
      <c r="C21" s="134">
        <v>2</v>
      </c>
      <c r="G21" s="131"/>
      <c r="H21" s="120"/>
    </row>
    <row r="22" spans="2:11">
      <c r="C22" s="113"/>
    </row>
    <row r="24" spans="2:11" s="137" customFormat="1" ht="30" customHeight="1">
      <c r="B24" s="135" t="s">
        <v>13</v>
      </c>
      <c r="C24" s="136"/>
      <c r="D24" s="136"/>
      <c r="E24" s="136"/>
      <c r="F24" s="136"/>
      <c r="G24" s="136"/>
      <c r="H24" s="136"/>
      <c r="I24" s="136"/>
      <c r="J24" s="136"/>
      <c r="K24" s="136"/>
    </row>
    <row r="25" spans="2:11" s="140" customFormat="1" ht="30" customHeight="1">
      <c r="B25" s="138" t="s">
        <v>14</v>
      </c>
      <c r="C25" s="139"/>
      <c r="D25" s="139"/>
      <c r="E25" s="139"/>
      <c r="F25" s="139"/>
      <c r="G25" s="139"/>
      <c r="H25" s="139"/>
      <c r="I25" s="139"/>
      <c r="J25" s="139"/>
      <c r="K25" s="139"/>
    </row>
    <row r="26" spans="2:11" ht="15">
      <c r="B26" s="141"/>
      <c r="C26" s="15"/>
      <c r="D26" s="15"/>
      <c r="E26" s="15"/>
      <c r="F26" s="15"/>
      <c r="G26" s="15"/>
      <c r="H26" s="15"/>
      <c r="I26" s="15"/>
      <c r="J26" s="15"/>
      <c r="K26" s="15"/>
    </row>
    <row r="27" spans="2:11" ht="15">
      <c r="B27" s="103" t="s">
        <v>15</v>
      </c>
      <c r="C27" s="15"/>
      <c r="D27" s="15"/>
      <c r="E27" s="15"/>
      <c r="F27" s="15"/>
      <c r="G27" s="15"/>
      <c r="H27" s="142"/>
      <c r="I27" s="142"/>
      <c r="J27" s="142"/>
    </row>
    <row r="28" spans="2:11" ht="20.100000000000001" customHeight="1">
      <c r="B28" s="245" t="s">
        <v>80</v>
      </c>
      <c r="C28" s="247" t="s">
        <v>84</v>
      </c>
      <c r="D28" s="248"/>
      <c r="E28" s="248"/>
      <c r="F28" s="249"/>
      <c r="H28" s="141"/>
      <c r="I28" s="143"/>
      <c r="J28" s="143"/>
      <c r="K28" s="15"/>
    </row>
    <row r="29" spans="2:11" ht="20.100000000000001" customHeight="1">
      <c r="B29" s="246"/>
      <c r="C29" s="144" t="s">
        <v>16</v>
      </c>
      <c r="D29" s="144" t="s">
        <v>3</v>
      </c>
      <c r="E29" s="144" t="s">
        <v>4</v>
      </c>
      <c r="F29" s="145" t="s">
        <v>5</v>
      </c>
      <c r="G29" s="146"/>
      <c r="H29" s="141"/>
      <c r="J29" s="141"/>
      <c r="K29" s="141"/>
    </row>
    <row r="30" spans="2:11">
      <c r="B30" s="69" t="s">
        <v>17</v>
      </c>
      <c r="C30" s="147"/>
      <c r="D30" s="148"/>
      <c r="E30" s="147"/>
      <c r="F30" s="149"/>
      <c r="G30" s="15"/>
      <c r="H30" s="150"/>
      <c r="I30" s="15"/>
      <c r="J30" s="15"/>
      <c r="K30" s="15"/>
    </row>
    <row r="31" spans="2:11" ht="15">
      <c r="B31" s="57" t="s">
        <v>102</v>
      </c>
      <c r="C31" s="151"/>
      <c r="D31" s="151"/>
      <c r="E31" s="151"/>
      <c r="F31" s="151"/>
      <c r="G31" s="15"/>
      <c r="H31" s="150"/>
      <c r="I31" s="141"/>
      <c r="J31" s="15"/>
      <c r="K31" s="15"/>
    </row>
    <row r="32" spans="2:11">
      <c r="B32" s="69" t="s">
        <v>56</v>
      </c>
      <c r="C32" s="147"/>
      <c r="D32" s="147"/>
      <c r="E32" s="147"/>
      <c r="F32" s="147"/>
      <c r="G32" s="15"/>
      <c r="H32" s="15"/>
      <c r="I32" s="15"/>
      <c r="J32" s="15"/>
      <c r="K32" s="15"/>
    </row>
    <row r="33" spans="1:11" ht="15" customHeight="1">
      <c r="B33" s="57" t="s">
        <v>103</v>
      </c>
      <c r="C33" s="151"/>
      <c r="D33" s="151"/>
      <c r="E33" s="151"/>
      <c r="F33" s="151"/>
      <c r="G33" s="15"/>
      <c r="H33" s="15"/>
      <c r="I33" s="15"/>
      <c r="J33" s="15"/>
      <c r="K33" s="15"/>
    </row>
    <row r="34" spans="1:11" ht="28.5">
      <c r="B34" s="152" t="s">
        <v>146</v>
      </c>
      <c r="C34" s="153"/>
      <c r="D34" s="153">
        <f>C34</f>
        <v>0</v>
      </c>
      <c r="E34" s="153">
        <v>0</v>
      </c>
      <c r="F34" s="153">
        <v>0</v>
      </c>
      <c r="G34" s="15"/>
      <c r="H34" s="15"/>
      <c r="I34" s="15"/>
      <c r="J34" s="15"/>
      <c r="K34" s="15"/>
    </row>
    <row r="35" spans="1:11" ht="29.25" customHeight="1">
      <c r="B35" s="152" t="s">
        <v>145</v>
      </c>
      <c r="C35" s="154"/>
      <c r="D35" s="154"/>
      <c r="E35" s="154"/>
      <c r="F35" s="154"/>
      <c r="G35" s="15"/>
      <c r="H35" s="15"/>
      <c r="I35" s="15"/>
      <c r="J35" s="15"/>
      <c r="K35" s="15"/>
    </row>
    <row r="36" spans="1:11" ht="29.25" hidden="1" customHeight="1">
      <c r="A36" s="155"/>
      <c r="B36" s="156" t="s">
        <v>106</v>
      </c>
      <c r="C36" s="157">
        <f>IF($C$21 = 1, C35,C34)</f>
        <v>0</v>
      </c>
      <c r="D36" s="157">
        <f>IF($C$21 = 1, D35,D34)</f>
        <v>0</v>
      </c>
      <c r="E36" s="157">
        <f>IF($C$21 = 1, E35,E34)</f>
        <v>0</v>
      </c>
      <c r="F36" s="158">
        <f>IF($C$21 =1, F35,F34)</f>
        <v>0</v>
      </c>
      <c r="G36" s="159"/>
      <c r="H36" s="159"/>
      <c r="I36" s="15"/>
      <c r="J36" s="15"/>
      <c r="K36" s="15"/>
    </row>
    <row r="37" spans="1:11" ht="15">
      <c r="H37" s="160"/>
      <c r="I37" s="160"/>
      <c r="J37" s="160"/>
      <c r="K37" s="15"/>
    </row>
    <row r="38" spans="1:11" ht="15">
      <c r="B38" s="161" t="s">
        <v>79</v>
      </c>
      <c r="C38" s="21"/>
      <c r="D38" s="21"/>
      <c r="E38" s="21"/>
      <c r="F38" s="21"/>
      <c r="H38" s="162"/>
      <c r="I38" s="162"/>
      <c r="J38" s="162"/>
      <c r="K38" s="15"/>
    </row>
    <row r="39" spans="1:11" ht="20.100000000000001" customHeight="1">
      <c r="A39" s="16"/>
      <c r="B39" s="245" t="str">
        <f>B28</f>
        <v>Jätejae</v>
      </c>
      <c r="C39" s="247" t="s">
        <v>83</v>
      </c>
      <c r="D39" s="248"/>
      <c r="E39" s="248"/>
      <c r="F39" s="249"/>
      <c r="G39" s="146"/>
      <c r="H39" s="141"/>
      <c r="I39" s="143"/>
      <c r="J39" s="143"/>
      <c r="K39" s="15"/>
    </row>
    <row r="40" spans="1:11" ht="20.100000000000001" customHeight="1">
      <c r="A40" s="16"/>
      <c r="B40" s="246"/>
      <c r="C40" s="163" t="str">
        <f>C29</f>
        <v>Kokonaismäärä</v>
      </c>
      <c r="D40" s="163" t="str">
        <f>D29</f>
        <v>Hyödyntäminen materiaalina</v>
      </c>
      <c r="E40" s="163" t="str">
        <f>E29</f>
        <v>Hyödyntäminen energiana</v>
      </c>
      <c r="F40" s="164" t="str">
        <f>F29</f>
        <v>Loppusijoitus</v>
      </c>
      <c r="G40" s="146"/>
      <c r="I40" s="141"/>
      <c r="J40" s="141"/>
      <c r="K40" s="141"/>
    </row>
    <row r="41" spans="1:11">
      <c r="A41" s="16"/>
      <c r="B41" s="128" t="s">
        <v>20</v>
      </c>
      <c r="C41" s="147"/>
      <c r="D41" s="147"/>
      <c r="E41" s="147"/>
      <c r="F41" s="149"/>
      <c r="G41" s="15"/>
      <c r="H41" s="150"/>
      <c r="I41" s="15"/>
      <c r="J41" s="15"/>
      <c r="K41" s="15"/>
    </row>
    <row r="42" spans="1:11">
      <c r="A42" s="16"/>
      <c r="B42" s="165" t="s">
        <v>21</v>
      </c>
      <c r="C42" s="151"/>
      <c r="D42" s="151"/>
      <c r="E42" s="151"/>
      <c r="F42" s="166"/>
      <c r="G42" s="15"/>
      <c r="H42" s="15"/>
      <c r="I42" s="15"/>
      <c r="J42" s="15"/>
      <c r="K42" s="15"/>
    </row>
    <row r="43" spans="1:11" ht="15">
      <c r="A43" s="16"/>
      <c r="B43" s="128" t="s">
        <v>22</v>
      </c>
      <c r="C43" s="147"/>
      <c r="D43" s="147"/>
      <c r="E43" s="147"/>
      <c r="F43" s="149"/>
      <c r="G43" s="15"/>
      <c r="H43" s="141"/>
      <c r="I43" s="15"/>
      <c r="J43" s="15"/>
      <c r="K43" s="15"/>
    </row>
    <row r="44" spans="1:11">
      <c r="A44" s="16"/>
      <c r="B44" s="167" t="s">
        <v>30</v>
      </c>
      <c r="C44" s="151"/>
      <c r="D44" s="151"/>
      <c r="E44" s="151"/>
      <c r="F44" s="166"/>
      <c r="G44" s="15"/>
      <c r="H44" s="15"/>
      <c r="I44" s="15"/>
      <c r="J44" s="15"/>
      <c r="K44" s="15"/>
    </row>
    <row r="45" spans="1:11">
      <c r="A45" s="16"/>
      <c r="B45" s="128" t="s">
        <v>131</v>
      </c>
      <c r="C45" s="147"/>
      <c r="D45" s="147"/>
      <c r="E45" s="147"/>
      <c r="F45" s="149"/>
      <c r="G45" s="15"/>
    </row>
    <row r="46" spans="1:11">
      <c r="A46" s="16"/>
      <c r="B46" s="165" t="s">
        <v>24</v>
      </c>
      <c r="C46" s="151"/>
      <c r="D46" s="151"/>
      <c r="E46" s="151"/>
      <c r="F46" s="166"/>
      <c r="G46" s="15"/>
    </row>
    <row r="47" spans="1:11" ht="15" customHeight="1">
      <c r="A47" s="16"/>
      <c r="B47" s="168" t="s">
        <v>25</v>
      </c>
      <c r="C47" s="169"/>
      <c r="D47" s="169"/>
      <c r="E47" s="169"/>
      <c r="F47" s="170"/>
      <c r="G47" s="15"/>
      <c r="H47" s="175" t="s">
        <v>138</v>
      </c>
    </row>
    <row r="48" spans="1:11" ht="15" customHeight="1">
      <c r="A48" s="16"/>
      <c r="B48" s="167" t="s">
        <v>127</v>
      </c>
      <c r="C48" s="151"/>
      <c r="D48" s="151"/>
      <c r="E48" s="151"/>
      <c r="F48" s="166"/>
      <c r="G48" s="15"/>
      <c r="H48" s="176" t="s">
        <v>135</v>
      </c>
    </row>
    <row r="49" spans="1:11" ht="15" customHeight="1">
      <c r="A49" s="16"/>
      <c r="B49" s="128" t="s">
        <v>123</v>
      </c>
      <c r="C49" s="147"/>
      <c r="D49" s="147"/>
      <c r="E49" s="147"/>
      <c r="F49" s="149"/>
      <c r="G49" s="15"/>
      <c r="H49" s="176" t="s">
        <v>136</v>
      </c>
    </row>
    <row r="50" spans="1:11" ht="28.5">
      <c r="A50" s="16"/>
      <c r="B50" s="171" t="s">
        <v>137</v>
      </c>
      <c r="C50" s="151"/>
      <c r="D50" s="151"/>
      <c r="E50" s="151"/>
      <c r="F50" s="166"/>
      <c r="G50" s="15"/>
      <c r="H50" s="177"/>
    </row>
    <row r="52" spans="1:11" s="140" customFormat="1" ht="30" customHeight="1">
      <c r="B52" s="138" t="s">
        <v>27</v>
      </c>
      <c r="C52" s="139"/>
      <c r="D52" s="139"/>
      <c r="E52" s="139"/>
      <c r="F52" s="139"/>
      <c r="G52" s="139"/>
      <c r="H52" s="139"/>
      <c r="I52" s="139"/>
      <c r="J52" s="139"/>
      <c r="K52" s="139"/>
    </row>
    <row r="53" spans="1:11" ht="15">
      <c r="B53" s="141"/>
      <c r="C53" s="15"/>
      <c r="D53" s="15"/>
      <c r="E53" s="15"/>
      <c r="F53" s="15"/>
      <c r="G53" s="15"/>
    </row>
    <row r="54" spans="1:11" ht="15" customHeight="1">
      <c r="B54" s="245" t="str">
        <f>B28</f>
        <v>Jätejae</v>
      </c>
      <c r="C54" s="247" t="s">
        <v>88</v>
      </c>
      <c r="D54" s="248"/>
      <c r="E54" s="248"/>
      <c r="F54" s="249"/>
      <c r="G54" s="213"/>
      <c r="H54" s="247" t="s">
        <v>89</v>
      </c>
      <c r="I54" s="248"/>
      <c r="J54" s="248"/>
    </row>
    <row r="55" spans="1:11" ht="16.5" customHeight="1">
      <c r="B55" s="246"/>
      <c r="C55" s="163" t="s">
        <v>90</v>
      </c>
      <c r="D55" s="163" t="s">
        <v>244</v>
      </c>
      <c r="E55" s="163" t="s">
        <v>223</v>
      </c>
      <c r="F55" s="164" t="s">
        <v>91</v>
      </c>
      <c r="G55" s="164" t="s">
        <v>11</v>
      </c>
      <c r="H55" s="163" t="s">
        <v>3</v>
      </c>
      <c r="I55" s="163" t="s">
        <v>4</v>
      </c>
      <c r="J55" s="163" t="s">
        <v>5</v>
      </c>
      <c r="K55" s="15"/>
    </row>
    <row r="56" spans="1:11">
      <c r="B56" s="216" t="s">
        <v>28</v>
      </c>
      <c r="C56" s="147"/>
      <c r="D56" s="147"/>
      <c r="E56" s="147"/>
      <c r="F56" s="149"/>
      <c r="G56" s="147">
        <f>C56+E56+F56</f>
        <v>0</v>
      </c>
      <c r="H56" s="217">
        <v>4.909230124060234E-3</v>
      </c>
      <c r="I56" s="217">
        <v>0.93263800952137876</v>
      </c>
      <c r="J56" s="218">
        <v>6.2452760354560981E-2</v>
      </c>
      <c r="K56" s="15"/>
    </row>
    <row r="57" spans="1:11">
      <c r="B57" s="215" t="s">
        <v>18</v>
      </c>
      <c r="C57" s="151"/>
      <c r="D57" s="151"/>
      <c r="E57" s="151"/>
      <c r="F57" s="166"/>
      <c r="G57" s="151">
        <f t="shared" ref="G57:G68" si="0">C57+E57+F57</f>
        <v>0</v>
      </c>
      <c r="H57" s="219">
        <v>0.88514577856722965</v>
      </c>
      <c r="I57" s="219">
        <v>0.11052298076898601</v>
      </c>
      <c r="J57" s="220">
        <v>4.3312406637842629E-3</v>
      </c>
      <c r="K57" s="15"/>
    </row>
    <row r="58" spans="1:11">
      <c r="B58" s="216" t="s">
        <v>19</v>
      </c>
      <c r="C58" s="147"/>
      <c r="D58" s="147"/>
      <c r="E58" s="147"/>
      <c r="F58" s="149"/>
      <c r="G58" s="147">
        <f t="shared" si="0"/>
        <v>0</v>
      </c>
      <c r="H58" s="217">
        <v>1</v>
      </c>
      <c r="I58" s="217">
        <v>0</v>
      </c>
      <c r="J58" s="218">
        <v>0</v>
      </c>
      <c r="K58" s="15"/>
    </row>
    <row r="59" spans="1:11" ht="14.45" customHeight="1">
      <c r="B59" s="151" t="s">
        <v>20</v>
      </c>
      <c r="C59" s="151"/>
      <c r="D59" s="151"/>
      <c r="E59" s="151"/>
      <c r="F59" s="166"/>
      <c r="G59" s="151">
        <f t="shared" si="0"/>
        <v>0</v>
      </c>
      <c r="H59" s="219">
        <v>0.92979238471194703</v>
      </c>
      <c r="I59" s="219">
        <v>7.0201628112582848E-2</v>
      </c>
      <c r="J59" s="220">
        <v>5.987175470142954E-6</v>
      </c>
      <c r="K59" s="15"/>
    </row>
    <row r="60" spans="1:11" ht="14.45" customHeight="1">
      <c r="B60" s="147" t="s">
        <v>21</v>
      </c>
      <c r="C60" s="147"/>
      <c r="D60" s="147" t="e">
        <f>C10*Palpa Suomi yhteensä</f>
        <v>#VALUE!</v>
      </c>
      <c r="E60" s="147" t="e">
        <f>0.75*D60</f>
        <v>#VALUE!</v>
      </c>
      <c r="F60" s="149"/>
      <c r="G60" s="147" t="e">
        <f>C60+E60+F60</f>
        <v>#VALUE!</v>
      </c>
      <c r="H60" s="217">
        <v>0.99842036435202597</v>
      </c>
      <c r="I60" s="217">
        <v>0</v>
      </c>
      <c r="J60" s="218">
        <v>1.5796356479743116E-3</v>
      </c>
      <c r="K60" s="15"/>
    </row>
    <row r="61" spans="1:11" ht="14.45" customHeight="1">
      <c r="B61" s="151" t="s">
        <v>22</v>
      </c>
      <c r="C61" s="151"/>
      <c r="D61" s="151" t="e">
        <f>C10*Palpa Suomi yhteensä</f>
        <v>#VALUE!</v>
      </c>
      <c r="E61" s="151" t="e">
        <f>0.99*D61</f>
        <v>#VALUE!</v>
      </c>
      <c r="F61" s="166"/>
      <c r="G61" s="151" t="e">
        <f t="shared" si="0"/>
        <v>#VALUE!</v>
      </c>
      <c r="H61" s="219">
        <v>1</v>
      </c>
      <c r="I61" s="219">
        <v>0</v>
      </c>
      <c r="J61" s="220">
        <v>0</v>
      </c>
      <c r="K61" s="15"/>
    </row>
    <row r="62" spans="1:11" ht="14.45" customHeight="1">
      <c r="B62" s="169" t="s">
        <v>30</v>
      </c>
      <c r="C62" s="147"/>
      <c r="D62" s="147"/>
      <c r="E62" s="147"/>
      <c r="F62" s="149" t="e">
        <f>0.9*E14*C10</f>
        <v>#VALUE!</v>
      </c>
      <c r="G62" s="147" t="e">
        <f t="shared" si="0"/>
        <v>#VALUE!</v>
      </c>
      <c r="H62" s="217">
        <v>0.92979238471194703</v>
      </c>
      <c r="I62" s="217">
        <v>7.0201628112582848E-2</v>
      </c>
      <c r="J62" s="218">
        <v>5.987175470142954E-6</v>
      </c>
      <c r="K62" s="15"/>
    </row>
    <row r="63" spans="1:11" ht="14.45" customHeight="1">
      <c r="B63" s="215" t="s">
        <v>23</v>
      </c>
      <c r="C63" s="151"/>
      <c r="D63" s="151"/>
      <c r="E63" s="151"/>
      <c r="F63" s="166"/>
      <c r="G63" s="151">
        <f t="shared" si="0"/>
        <v>0</v>
      </c>
      <c r="H63" s="219">
        <v>6.6742701730528806E-2</v>
      </c>
      <c r="I63" s="219">
        <v>0.93325729826947124</v>
      </c>
      <c r="J63" s="220">
        <v>0</v>
      </c>
      <c r="K63" s="15"/>
    </row>
    <row r="64" spans="1:11" ht="14.45" customHeight="1">
      <c r="B64" s="147" t="s">
        <v>24</v>
      </c>
      <c r="C64" s="147"/>
      <c r="D64" s="147" t="e">
        <f>C10*Palpa Suomi yhteensä</f>
        <v>#VALUE!</v>
      </c>
      <c r="E64" s="147" t="e">
        <f>0.96*D64</f>
        <v>#VALUE!</v>
      </c>
      <c r="F64" s="149"/>
      <c r="G64" s="147" t="e">
        <f t="shared" si="0"/>
        <v>#VALUE!</v>
      </c>
      <c r="H64" s="217">
        <v>0.40584138107854029</v>
      </c>
      <c r="I64" s="217">
        <v>0.59383813349286385</v>
      </c>
      <c r="J64" s="218">
        <v>3.204854285958465E-4</v>
      </c>
      <c r="K64" s="15"/>
    </row>
    <row r="65" spans="2:11" ht="14.45" customHeight="1">
      <c r="B65" s="151" t="s">
        <v>25</v>
      </c>
      <c r="C65" s="151"/>
      <c r="D65" s="151"/>
      <c r="E65" s="151"/>
      <c r="F65" s="166" t="e">
        <f>E15*C10</f>
        <v>#VALUE!</v>
      </c>
      <c r="G65" s="151" t="e">
        <f>C65+E65+F65</f>
        <v>#VALUE!</v>
      </c>
      <c r="H65" s="219">
        <v>0.88475041730589887</v>
      </c>
      <c r="I65" s="219">
        <v>5.1763245186342677E-2</v>
      </c>
      <c r="J65" s="220">
        <v>6.3486337507758464E-2</v>
      </c>
      <c r="K65" s="15"/>
    </row>
    <row r="66" spans="2:11" ht="14.45" customHeight="1">
      <c r="B66" s="169" t="s">
        <v>127</v>
      </c>
      <c r="C66" s="169"/>
      <c r="D66" s="169"/>
      <c r="E66" s="169"/>
      <c r="F66" s="170" t="e">
        <f>E16*C10</f>
        <v>#VALUE!</v>
      </c>
      <c r="G66" s="169" t="e">
        <f t="shared" si="0"/>
        <v>#VALUE!</v>
      </c>
      <c r="H66" s="221">
        <v>1</v>
      </c>
      <c r="I66" s="221">
        <v>0</v>
      </c>
      <c r="J66" s="222">
        <v>0</v>
      </c>
      <c r="K66" s="172"/>
    </row>
    <row r="67" spans="2:11" ht="14.45" customHeight="1">
      <c r="B67" s="215" t="s">
        <v>123</v>
      </c>
      <c r="C67" s="151"/>
      <c r="D67" s="151"/>
      <c r="E67" s="151"/>
      <c r="F67" s="166"/>
      <c r="G67" s="151">
        <f t="shared" si="0"/>
        <v>0</v>
      </c>
      <c r="H67" s="219">
        <v>0.92616545405551065</v>
      </c>
      <c r="I67" s="219">
        <v>7.3565076798706552E-2</v>
      </c>
      <c r="J67" s="220">
        <v>2.6946914578280785E-4</v>
      </c>
      <c r="K67" s="15"/>
    </row>
    <row r="68" spans="2:11" ht="14.45" customHeight="1">
      <c r="B68" s="216" t="s">
        <v>26</v>
      </c>
      <c r="C68" s="147"/>
      <c r="D68" s="147"/>
      <c r="E68" s="147"/>
      <c r="F68" s="149"/>
      <c r="G68" s="147">
        <f t="shared" si="0"/>
        <v>0</v>
      </c>
      <c r="H68" s="217">
        <v>9.8197015104067281E-2</v>
      </c>
      <c r="I68" s="217">
        <v>0.85842883279269977</v>
      </c>
      <c r="J68" s="218">
        <v>4.3374152103232949E-2</v>
      </c>
      <c r="K68" s="15"/>
    </row>
    <row r="69" spans="2:11">
      <c r="B69" s="151" t="s">
        <v>11</v>
      </c>
      <c r="C69" s="151"/>
      <c r="D69" s="151"/>
      <c r="E69" s="151"/>
      <c r="F69" s="166"/>
      <c r="G69" s="151" t="e">
        <f>SUM(G56:G68)</f>
        <v>#VALUE!</v>
      </c>
      <c r="H69" s="219"/>
      <c r="I69" s="219"/>
      <c r="J69" s="220"/>
      <c r="K69" s="15"/>
    </row>
    <row r="71" spans="2:11" s="140" customFormat="1" ht="30" customHeight="1">
      <c r="B71" s="138" t="s">
        <v>31</v>
      </c>
      <c r="C71" s="139"/>
      <c r="D71" s="139"/>
      <c r="E71" s="139"/>
      <c r="F71" s="139"/>
      <c r="G71" s="139"/>
      <c r="H71" s="139"/>
      <c r="I71" s="139"/>
      <c r="J71" s="139"/>
      <c r="K71" s="139"/>
    </row>
    <row r="72" spans="2:11" ht="15">
      <c r="B72" s="141"/>
      <c r="C72" s="15"/>
      <c r="D72" s="15"/>
      <c r="E72" s="15"/>
      <c r="F72" s="15"/>
      <c r="G72" s="15"/>
    </row>
    <row r="73" spans="2:11" ht="15">
      <c r="B73" s="245" t="str">
        <f>B28</f>
        <v>Jätejae</v>
      </c>
      <c r="C73" s="247" t="s">
        <v>82</v>
      </c>
      <c r="D73" s="248"/>
      <c r="E73" s="248"/>
      <c r="F73" s="249"/>
    </row>
    <row r="74" spans="2:11" ht="15">
      <c r="B74" s="246"/>
      <c r="C74" s="163" t="s">
        <v>16</v>
      </c>
      <c r="D74" s="163" t="s">
        <v>3</v>
      </c>
      <c r="E74" s="163" t="s">
        <v>4</v>
      </c>
      <c r="F74" s="164" t="s">
        <v>5</v>
      </c>
    </row>
    <row r="75" spans="2:11">
      <c r="B75" s="147" t="s">
        <v>28</v>
      </c>
      <c r="C75" s="147">
        <f>G56+C30+C31</f>
        <v>0</v>
      </c>
      <c r="D75" s="147">
        <f>D30+D31+G56*H56</f>
        <v>0</v>
      </c>
      <c r="E75" s="147">
        <f>E30+E31+G56*I56</f>
        <v>0</v>
      </c>
      <c r="F75" s="147">
        <f>F30+F31+G56*J56</f>
        <v>0</v>
      </c>
    </row>
    <row r="76" spans="2:11">
      <c r="B76" s="151" t="s">
        <v>18</v>
      </c>
      <c r="C76" s="151">
        <f>G57+C32+C33</f>
        <v>0</v>
      </c>
      <c r="D76" s="151">
        <f>D32+D33+G57*H57</f>
        <v>0</v>
      </c>
      <c r="E76" s="151">
        <f>E32+E33+G57*I57</f>
        <v>0</v>
      </c>
      <c r="F76" s="151">
        <f>F32+F33+G57*J57</f>
        <v>0</v>
      </c>
    </row>
    <row r="77" spans="2:11">
      <c r="B77" s="147" t="s">
        <v>19</v>
      </c>
      <c r="C77" s="147">
        <f>G58+C36</f>
        <v>0</v>
      </c>
      <c r="D77" s="147">
        <f>D36+G58*H58</f>
        <v>0</v>
      </c>
      <c r="E77" s="147">
        <f>E36+G58*I58</f>
        <v>0</v>
      </c>
      <c r="F77" s="147">
        <f>F36+G58*J58</f>
        <v>0</v>
      </c>
    </row>
    <row r="78" spans="2:11">
      <c r="B78" s="151" t="s">
        <v>20</v>
      </c>
      <c r="C78" s="151">
        <f t="shared" ref="C78:C86" si="1">C41+G59</f>
        <v>0</v>
      </c>
      <c r="D78" s="151">
        <f t="shared" ref="D78:D87" si="2">D41+G59*H59</f>
        <v>0</v>
      </c>
      <c r="E78" s="151">
        <f t="shared" ref="E78:E87" si="3">E41+G59*I59</f>
        <v>0</v>
      </c>
      <c r="F78" s="151">
        <f t="shared" ref="F78:F87" si="4">F41+G59*J59</f>
        <v>0</v>
      </c>
    </row>
    <row r="79" spans="2:11">
      <c r="B79" s="147" t="s">
        <v>21</v>
      </c>
      <c r="C79" s="147" t="e">
        <f t="shared" si="1"/>
        <v>#VALUE!</v>
      </c>
      <c r="D79" s="147" t="e">
        <f t="shared" si="2"/>
        <v>#VALUE!</v>
      </c>
      <c r="E79" s="147" t="e">
        <f t="shared" si="3"/>
        <v>#VALUE!</v>
      </c>
      <c r="F79" s="147" t="e">
        <f t="shared" si="4"/>
        <v>#VALUE!</v>
      </c>
    </row>
    <row r="80" spans="2:11">
      <c r="B80" s="151" t="s">
        <v>22</v>
      </c>
      <c r="C80" s="151" t="e">
        <f t="shared" si="1"/>
        <v>#VALUE!</v>
      </c>
      <c r="D80" s="151" t="e">
        <f>D43+G61*H61</f>
        <v>#VALUE!</v>
      </c>
      <c r="E80" s="151" t="e">
        <f t="shared" si="3"/>
        <v>#VALUE!</v>
      </c>
      <c r="F80" s="151" t="e">
        <f t="shared" si="4"/>
        <v>#VALUE!</v>
      </c>
    </row>
    <row r="81" spans="2:11">
      <c r="B81" s="147" t="s">
        <v>134</v>
      </c>
      <c r="C81" s="147" t="e">
        <f>G62</f>
        <v>#VALUE!</v>
      </c>
      <c r="D81" s="147" t="e">
        <f>G62*H62</f>
        <v>#VALUE!</v>
      </c>
      <c r="E81" s="147" t="e">
        <f>G62*I62</f>
        <v>#VALUE!</v>
      </c>
      <c r="F81" s="147" t="e">
        <f>G62*J62</f>
        <v>#VALUE!</v>
      </c>
    </row>
    <row r="82" spans="2:11">
      <c r="B82" s="151" t="s">
        <v>23</v>
      </c>
      <c r="C82" s="151">
        <f t="shared" si="1"/>
        <v>0</v>
      </c>
      <c r="D82" s="151">
        <f>D45+G63*H63</f>
        <v>0</v>
      </c>
      <c r="E82" s="151">
        <f t="shared" si="3"/>
        <v>0</v>
      </c>
      <c r="F82" s="151">
        <f t="shared" si="4"/>
        <v>0</v>
      </c>
    </row>
    <row r="83" spans="2:11">
      <c r="B83" s="147" t="s">
        <v>24</v>
      </c>
      <c r="C83" s="147" t="e">
        <f>C46+G64</f>
        <v>#VALUE!</v>
      </c>
      <c r="D83" s="147" t="e">
        <f>D46+G64*H64</f>
        <v>#VALUE!</v>
      </c>
      <c r="E83" s="147" t="e">
        <f t="shared" si="3"/>
        <v>#VALUE!</v>
      </c>
      <c r="F83" s="147" t="e">
        <f t="shared" si="4"/>
        <v>#VALUE!</v>
      </c>
    </row>
    <row r="84" spans="2:11">
      <c r="B84" s="151" t="s">
        <v>132</v>
      </c>
      <c r="C84" s="151" t="e">
        <f>G65</f>
        <v>#VALUE!</v>
      </c>
      <c r="D84" s="151" t="e">
        <f>G65*H65</f>
        <v>#VALUE!</v>
      </c>
      <c r="E84" s="151" t="e">
        <f>G65*I65</f>
        <v>#VALUE!</v>
      </c>
      <c r="F84" s="151" t="e">
        <f>G65*J65</f>
        <v>#VALUE!</v>
      </c>
    </row>
    <row r="85" spans="2:11">
      <c r="B85" s="169" t="s">
        <v>133</v>
      </c>
      <c r="C85" s="169" t="e">
        <f>G66</f>
        <v>#VALUE!</v>
      </c>
      <c r="D85" s="169" t="e">
        <f>G66*H66</f>
        <v>#VALUE!</v>
      </c>
      <c r="E85" s="169" t="e">
        <f>G66*I66</f>
        <v>#VALUE!</v>
      </c>
      <c r="F85" s="169" t="e">
        <f>G66*J66</f>
        <v>#VALUE!</v>
      </c>
    </row>
    <row r="86" spans="2:11">
      <c r="B86" s="151" t="s">
        <v>123</v>
      </c>
      <c r="C86" s="151">
        <f t="shared" si="1"/>
        <v>0</v>
      </c>
      <c r="D86" s="151">
        <f>D49+G67*H67</f>
        <v>0</v>
      </c>
      <c r="E86" s="151">
        <f t="shared" si="3"/>
        <v>0</v>
      </c>
      <c r="F86" s="151">
        <f t="shared" si="4"/>
        <v>0</v>
      </c>
    </row>
    <row r="87" spans="2:11">
      <c r="B87" s="147" t="s">
        <v>26</v>
      </c>
      <c r="C87" s="147">
        <f>C50+G68</f>
        <v>0</v>
      </c>
      <c r="D87" s="147">
        <f t="shared" si="2"/>
        <v>0</v>
      </c>
      <c r="E87" s="147">
        <f t="shared" si="3"/>
        <v>0</v>
      </c>
      <c r="F87" s="147">
        <f t="shared" si="4"/>
        <v>0</v>
      </c>
    </row>
    <row r="88" spans="2:11">
      <c r="B88" s="151" t="s">
        <v>11</v>
      </c>
      <c r="C88" s="151" t="e">
        <f>SUM(C75:C87)</f>
        <v>#VALUE!</v>
      </c>
      <c r="D88" s="151" t="e">
        <f>SUM(D75:D87)</f>
        <v>#VALUE!</v>
      </c>
      <c r="E88" s="151" t="e">
        <f>SUM(E75:E87)</f>
        <v>#VALUE!</v>
      </c>
      <c r="F88" s="151" t="e">
        <f>SUM(F75:F87)</f>
        <v>#VALUE!</v>
      </c>
      <c r="G88" s="173"/>
    </row>
    <row r="89" spans="2:11">
      <c r="B89" s="5" t="s">
        <v>141</v>
      </c>
    </row>
    <row r="91" spans="2:11" s="137" customFormat="1" ht="30" customHeight="1">
      <c r="B91" s="135" t="s">
        <v>111</v>
      </c>
      <c r="C91" s="136"/>
      <c r="D91" s="136"/>
      <c r="E91" s="136"/>
      <c r="F91" s="136"/>
      <c r="G91" s="136"/>
      <c r="H91" s="136"/>
      <c r="I91" s="136"/>
      <c r="J91" s="136"/>
      <c r="K91" s="136"/>
    </row>
    <row r="93" spans="2:11" ht="15">
      <c r="B93" s="245" t="str">
        <f>B28</f>
        <v>Jätejae</v>
      </c>
      <c r="C93" s="247" t="s">
        <v>112</v>
      </c>
      <c r="D93" s="248"/>
      <c r="E93" s="248"/>
      <c r="F93" s="249"/>
      <c r="H93" s="250" t="s">
        <v>89</v>
      </c>
      <c r="I93" s="248"/>
      <c r="J93" s="251"/>
    </row>
    <row r="94" spans="2:11" ht="15">
      <c r="B94" s="246"/>
      <c r="C94" s="163" t="s">
        <v>16</v>
      </c>
      <c r="D94" s="163" t="s">
        <v>3</v>
      </c>
      <c r="E94" s="163" t="s">
        <v>4</v>
      </c>
      <c r="F94" s="164" t="s">
        <v>5</v>
      </c>
      <c r="H94" s="163" t="s">
        <v>3</v>
      </c>
      <c r="I94" s="163" t="s">
        <v>4</v>
      </c>
      <c r="J94" s="163" t="s">
        <v>5</v>
      </c>
    </row>
    <row r="95" spans="2:11">
      <c r="B95" s="147" t="s">
        <v>28</v>
      </c>
      <c r="C95" s="147">
        <f>Petra!N27</f>
        <v>0</v>
      </c>
      <c r="D95" s="147">
        <f>C95*H95</f>
        <v>0</v>
      </c>
      <c r="E95" s="147">
        <f>C95*I95</f>
        <v>0</v>
      </c>
      <c r="F95" s="147">
        <f>C95*J95</f>
        <v>0</v>
      </c>
      <c r="G95" s="174"/>
      <c r="H95" s="217">
        <v>4.909230124060234E-3</v>
      </c>
      <c r="I95" s="217">
        <v>0.93263800952137876</v>
      </c>
      <c r="J95" s="218">
        <v>6.2452760354560981E-2</v>
      </c>
    </row>
    <row r="96" spans="2:11">
      <c r="B96" s="151" t="s">
        <v>18</v>
      </c>
      <c r="C96" s="151">
        <f>Petra!O27</f>
        <v>0</v>
      </c>
      <c r="D96" s="151">
        <f>C96*H96</f>
        <v>0</v>
      </c>
      <c r="E96" s="151">
        <f t="shared" ref="E96:E107" si="5">C96*I96</f>
        <v>0</v>
      </c>
      <c r="F96" s="151">
        <f t="shared" ref="F96:F107" si="6">C96*J96</f>
        <v>0</v>
      </c>
      <c r="G96" s="174"/>
      <c r="H96" s="219">
        <v>0.88514577856722965</v>
      </c>
      <c r="I96" s="219">
        <v>0.11052298076898608</v>
      </c>
      <c r="J96" s="220">
        <v>4.3312406637842629E-3</v>
      </c>
    </row>
    <row r="97" spans="2:11">
      <c r="B97" s="216" t="s">
        <v>19</v>
      </c>
      <c r="C97" s="147"/>
      <c r="D97" s="147"/>
      <c r="E97" s="147"/>
      <c r="F97" s="147"/>
      <c r="G97" s="174"/>
      <c r="H97" s="217">
        <v>1</v>
      </c>
      <c r="I97" s="217">
        <v>0</v>
      </c>
      <c r="J97" s="218">
        <v>0</v>
      </c>
    </row>
    <row r="98" spans="2:11">
      <c r="B98" s="151" t="s">
        <v>29</v>
      </c>
      <c r="C98" s="151">
        <f>Petra!P27</f>
        <v>0</v>
      </c>
      <c r="D98" s="151">
        <f>C98*H98</f>
        <v>0</v>
      </c>
      <c r="E98" s="151">
        <f>C98*I98</f>
        <v>0</v>
      </c>
      <c r="F98" s="151">
        <f>C98*J98</f>
        <v>0</v>
      </c>
      <c r="G98" s="174"/>
      <c r="H98" s="219">
        <v>0.92979238471194703</v>
      </c>
      <c r="I98" s="219">
        <v>7.0201628112582848E-2</v>
      </c>
      <c r="J98" s="220">
        <v>5.987175470142954E-6</v>
      </c>
    </row>
    <row r="99" spans="2:11">
      <c r="B99" s="147" t="s">
        <v>21</v>
      </c>
      <c r="C99" s="147" t="e">
        <f>Petra!Q27+0.25*D60</f>
        <v>#VALUE!</v>
      </c>
      <c r="D99" s="147" t="e">
        <f>Petra!Q27*H99+0.25*D60</f>
        <v>#VALUE!</v>
      </c>
      <c r="E99" s="147">
        <f>Petra!Q27*I99</f>
        <v>0</v>
      </c>
      <c r="F99" s="147">
        <f>Petra!Q27*J99</f>
        <v>0</v>
      </c>
      <c r="G99" s="174"/>
      <c r="H99" s="217">
        <v>0.99842036435202597</v>
      </c>
      <c r="I99" s="217">
        <v>0</v>
      </c>
      <c r="J99" s="218">
        <v>1.5796356479743116E-3</v>
      </c>
    </row>
    <row r="100" spans="2:11">
      <c r="B100" s="151" t="s">
        <v>22</v>
      </c>
      <c r="C100" s="151" t="e">
        <f>Petra!R27+0.01*D61</f>
        <v>#VALUE!</v>
      </c>
      <c r="D100" s="151" t="e">
        <f>Petra!R27*H100+0.01*D61</f>
        <v>#VALUE!</v>
      </c>
      <c r="E100" s="151">
        <f>Petra!R27*I100</f>
        <v>0</v>
      </c>
      <c r="F100" s="151">
        <f>Petra!R27*J100</f>
        <v>0</v>
      </c>
      <c r="G100" s="174"/>
      <c r="H100" s="219">
        <v>1</v>
      </c>
      <c r="I100" s="219">
        <v>0</v>
      </c>
      <c r="J100" s="220">
        <v>0</v>
      </c>
    </row>
    <row r="101" spans="2:11">
      <c r="B101" s="216" t="s">
        <v>30</v>
      </c>
      <c r="C101" s="147"/>
      <c r="D101" s="147"/>
      <c r="E101" s="147"/>
      <c r="F101" s="147"/>
      <c r="G101" s="174"/>
      <c r="H101" s="217">
        <v>0.92979238471194703</v>
      </c>
      <c r="I101" s="217">
        <v>7.0201628112582848E-2</v>
      </c>
      <c r="J101" s="218">
        <v>5.987175470142954E-6</v>
      </c>
    </row>
    <row r="102" spans="2:11">
      <c r="B102" s="151" t="s">
        <v>23</v>
      </c>
      <c r="C102" s="151">
        <f>Petra!S27</f>
        <v>0</v>
      </c>
      <c r="D102" s="151">
        <f t="shared" ref="D102:D107" si="7">C102*H102</f>
        <v>0</v>
      </c>
      <c r="E102" s="151">
        <f t="shared" si="5"/>
        <v>0</v>
      </c>
      <c r="F102" s="151">
        <f t="shared" si="6"/>
        <v>0</v>
      </c>
      <c r="G102" s="174"/>
      <c r="H102" s="219">
        <v>6.6742701730528806E-2</v>
      </c>
      <c r="I102" s="219">
        <v>0.93325729826947124</v>
      </c>
      <c r="J102" s="220">
        <v>0</v>
      </c>
    </row>
    <row r="103" spans="2:11">
      <c r="B103" s="147" t="s">
        <v>24</v>
      </c>
      <c r="C103" s="147" t="e">
        <f>Petra!T27+0.04*D64</f>
        <v>#VALUE!</v>
      </c>
      <c r="D103" s="147" t="e">
        <f>Petra!T27*H103+0.04*D64</f>
        <v>#VALUE!</v>
      </c>
      <c r="E103" s="147">
        <f>Petra!T27*I103</f>
        <v>0</v>
      </c>
      <c r="F103" s="147">
        <f>Petra!T27*J103</f>
        <v>0</v>
      </c>
      <c r="G103" s="174"/>
      <c r="H103" s="217">
        <v>0.40584138107854029</v>
      </c>
      <c r="I103" s="217">
        <v>0.59383813349286385</v>
      </c>
      <c r="J103" s="218">
        <v>3.204854285958465E-4</v>
      </c>
    </row>
    <row r="104" spans="2:11">
      <c r="B104" s="151" t="s">
        <v>25</v>
      </c>
      <c r="C104" s="151">
        <f>Petra!U27</f>
        <v>0</v>
      </c>
      <c r="D104" s="151">
        <f>C104*H104</f>
        <v>0</v>
      </c>
      <c r="E104" s="151">
        <f t="shared" si="5"/>
        <v>0</v>
      </c>
      <c r="F104" s="151">
        <f t="shared" si="6"/>
        <v>0</v>
      </c>
      <c r="G104" s="174"/>
      <c r="H104" s="219">
        <v>0.88475041730589887</v>
      </c>
      <c r="I104" s="219">
        <v>5.1763245186342677E-2</v>
      </c>
      <c r="J104" s="220">
        <v>6.3486337507758464E-2</v>
      </c>
    </row>
    <row r="105" spans="2:11">
      <c r="B105" s="169" t="s">
        <v>127</v>
      </c>
      <c r="C105" s="169">
        <f>Petra!V27</f>
        <v>0</v>
      </c>
      <c r="D105" s="169">
        <f>C105*H105</f>
        <v>0</v>
      </c>
      <c r="E105" s="169">
        <f>C105*I105</f>
        <v>0</v>
      </c>
      <c r="F105" s="169">
        <f t="shared" si="6"/>
        <v>0</v>
      </c>
      <c r="G105" s="174"/>
      <c r="H105" s="221">
        <v>1</v>
      </c>
      <c r="I105" s="221">
        <v>0</v>
      </c>
      <c r="J105" s="222">
        <v>0</v>
      </c>
    </row>
    <row r="106" spans="2:11">
      <c r="B106" s="215" t="s">
        <v>123</v>
      </c>
      <c r="C106" s="151"/>
      <c r="D106" s="151"/>
      <c r="E106" s="151"/>
      <c r="F106" s="151"/>
      <c r="G106" s="174"/>
      <c r="H106" s="219">
        <v>0.92616545405551065</v>
      </c>
      <c r="I106" s="219">
        <v>7.3565076798706552E-2</v>
      </c>
      <c r="J106" s="220">
        <v>2.6946914578280785E-4</v>
      </c>
    </row>
    <row r="107" spans="2:11">
      <c r="B107" s="147" t="s">
        <v>26</v>
      </c>
      <c r="C107" s="147">
        <f>Petra!W27</f>
        <v>0</v>
      </c>
      <c r="D107" s="147">
        <f t="shared" si="7"/>
        <v>0</v>
      </c>
      <c r="E107" s="147">
        <f t="shared" si="5"/>
        <v>0</v>
      </c>
      <c r="F107" s="147">
        <f t="shared" si="6"/>
        <v>0</v>
      </c>
      <c r="G107" s="174"/>
      <c r="H107" s="217">
        <v>9.8197015104067281E-2</v>
      </c>
      <c r="I107" s="217">
        <v>0.85842883279269977</v>
      </c>
      <c r="J107" s="218">
        <v>4.3374152103232949E-2</v>
      </c>
    </row>
    <row r="108" spans="2:11">
      <c r="B108" s="151" t="s">
        <v>11</v>
      </c>
      <c r="C108" s="151" t="e">
        <f>SUM(C95:C107)</f>
        <v>#VALUE!</v>
      </c>
      <c r="D108" s="151" t="e">
        <f t="shared" ref="D108:F108" si="8">SUM(D95:D107)</f>
        <v>#VALUE!</v>
      </c>
      <c r="E108" s="151">
        <f t="shared" si="8"/>
        <v>0</v>
      </c>
      <c r="F108" s="151">
        <f t="shared" si="8"/>
        <v>0</v>
      </c>
      <c r="G108" s="173"/>
      <c r="H108" s="219"/>
      <c r="I108" s="219"/>
      <c r="J108" s="220"/>
    </row>
    <row r="111" spans="2:11" s="137" customFormat="1" ht="30" customHeight="1">
      <c r="B111" s="135" t="s">
        <v>32</v>
      </c>
      <c r="C111" s="136"/>
      <c r="D111" s="136"/>
      <c r="E111" s="136"/>
      <c r="F111" s="136"/>
      <c r="G111" s="136"/>
      <c r="H111" s="136"/>
      <c r="I111" s="136"/>
      <c r="J111" s="136"/>
      <c r="K111" s="136"/>
    </row>
    <row r="113" spans="2:6" ht="15">
      <c r="B113" s="245" t="str">
        <f>B28</f>
        <v>Jätejae</v>
      </c>
      <c r="C113" s="247" t="s">
        <v>81</v>
      </c>
      <c r="D113" s="248"/>
      <c r="E113" s="248"/>
      <c r="F113" s="249"/>
    </row>
    <row r="114" spans="2:6" ht="15">
      <c r="B114" s="246"/>
      <c r="C114" s="163" t="s">
        <v>16</v>
      </c>
      <c r="D114" s="163" t="s">
        <v>3</v>
      </c>
      <c r="E114" s="163" t="s">
        <v>4</v>
      </c>
      <c r="F114" s="164" t="s">
        <v>5</v>
      </c>
    </row>
    <row r="115" spans="2:6">
      <c r="B115" s="147" t="s">
        <v>28</v>
      </c>
      <c r="C115" s="147">
        <f>C75+C95</f>
        <v>0</v>
      </c>
      <c r="D115" s="147">
        <f t="shared" ref="C115:F117" si="9">D75+D95</f>
        <v>0</v>
      </c>
      <c r="E115" s="147">
        <f t="shared" si="9"/>
        <v>0</v>
      </c>
      <c r="F115" s="147">
        <f t="shared" si="9"/>
        <v>0</v>
      </c>
    </row>
    <row r="116" spans="2:6">
      <c r="B116" s="151" t="s">
        <v>18</v>
      </c>
      <c r="C116" s="151">
        <f t="shared" si="9"/>
        <v>0</v>
      </c>
      <c r="D116" s="151">
        <f t="shared" si="9"/>
        <v>0</v>
      </c>
      <c r="E116" s="151">
        <f t="shared" si="9"/>
        <v>0</v>
      </c>
      <c r="F116" s="151">
        <f t="shared" si="9"/>
        <v>0</v>
      </c>
    </row>
    <row r="117" spans="2:6">
      <c r="B117" s="147" t="s">
        <v>19</v>
      </c>
      <c r="C117" s="147">
        <f t="shared" si="9"/>
        <v>0</v>
      </c>
      <c r="D117" s="147">
        <f t="shared" si="9"/>
        <v>0</v>
      </c>
      <c r="E117" s="147">
        <f t="shared" si="9"/>
        <v>0</v>
      </c>
      <c r="F117" s="147">
        <f t="shared" si="9"/>
        <v>0</v>
      </c>
    </row>
    <row r="118" spans="2:6">
      <c r="B118" s="151" t="s">
        <v>29</v>
      </c>
      <c r="C118" s="151" t="e">
        <f>C78+C81+C98+C101</f>
        <v>#VALUE!</v>
      </c>
      <c r="D118" s="151" t="e">
        <f>D78+D98+D81+D101</f>
        <v>#VALUE!</v>
      </c>
      <c r="E118" s="151" t="e">
        <f>E78+E98+E81+E101</f>
        <v>#VALUE!</v>
      </c>
      <c r="F118" s="151" t="e">
        <f>F78+F98+F81+F101</f>
        <v>#VALUE!</v>
      </c>
    </row>
    <row r="119" spans="2:6">
      <c r="B119" s="147" t="s">
        <v>21</v>
      </c>
      <c r="C119" s="147" t="e">
        <f t="shared" ref="C119:F120" si="10">C79+C99</f>
        <v>#VALUE!</v>
      </c>
      <c r="D119" s="147" t="e">
        <f t="shared" si="10"/>
        <v>#VALUE!</v>
      </c>
      <c r="E119" s="147" t="e">
        <f t="shared" si="10"/>
        <v>#VALUE!</v>
      </c>
      <c r="F119" s="147" t="e">
        <f t="shared" si="10"/>
        <v>#VALUE!</v>
      </c>
    </row>
    <row r="120" spans="2:6">
      <c r="B120" s="151" t="s">
        <v>22</v>
      </c>
      <c r="C120" s="151" t="e">
        <f t="shared" si="10"/>
        <v>#VALUE!</v>
      </c>
      <c r="D120" s="151" t="e">
        <f t="shared" si="10"/>
        <v>#VALUE!</v>
      </c>
      <c r="E120" s="151" t="e">
        <f t="shared" si="10"/>
        <v>#VALUE!</v>
      </c>
      <c r="F120" s="151" t="e">
        <f t="shared" si="10"/>
        <v>#VALUE!</v>
      </c>
    </row>
    <row r="121" spans="2:6">
      <c r="B121" s="147" t="s">
        <v>23</v>
      </c>
      <c r="C121" s="147">
        <f t="shared" ref="C121:F126" si="11">C82+C102</f>
        <v>0</v>
      </c>
      <c r="D121" s="147">
        <f t="shared" si="11"/>
        <v>0</v>
      </c>
      <c r="E121" s="147">
        <f t="shared" si="11"/>
        <v>0</v>
      </c>
      <c r="F121" s="147">
        <f t="shared" si="11"/>
        <v>0</v>
      </c>
    </row>
    <row r="122" spans="2:6">
      <c r="B122" s="151" t="s">
        <v>24</v>
      </c>
      <c r="C122" s="151" t="e">
        <f t="shared" si="11"/>
        <v>#VALUE!</v>
      </c>
      <c r="D122" s="151" t="e">
        <f t="shared" si="11"/>
        <v>#VALUE!</v>
      </c>
      <c r="E122" s="151" t="e">
        <f t="shared" si="11"/>
        <v>#VALUE!</v>
      </c>
      <c r="F122" s="151" t="e">
        <f t="shared" si="11"/>
        <v>#VALUE!</v>
      </c>
    </row>
    <row r="123" spans="2:6">
      <c r="B123" s="147" t="s">
        <v>25</v>
      </c>
      <c r="C123" s="147" t="e">
        <f>C84+C104</f>
        <v>#VALUE!</v>
      </c>
      <c r="D123" s="147" t="e">
        <f>D84+D104</f>
        <v>#VALUE!</v>
      </c>
      <c r="E123" s="147" t="e">
        <f>E84+E104</f>
        <v>#VALUE!</v>
      </c>
      <c r="F123" s="147" t="e">
        <f>F84+F104</f>
        <v>#VALUE!</v>
      </c>
    </row>
    <row r="124" spans="2:6">
      <c r="B124" s="151" t="s">
        <v>127</v>
      </c>
      <c r="C124" s="151" t="e">
        <f>C85+C105</f>
        <v>#VALUE!</v>
      </c>
      <c r="D124" s="151" t="e">
        <f t="shared" si="11"/>
        <v>#VALUE!</v>
      </c>
      <c r="E124" s="151" t="e">
        <f>E85+E105</f>
        <v>#VALUE!</v>
      </c>
      <c r="F124" s="151" t="e">
        <f t="shared" si="11"/>
        <v>#VALUE!</v>
      </c>
    </row>
    <row r="125" spans="2:6">
      <c r="B125" s="169" t="s">
        <v>123</v>
      </c>
      <c r="C125" s="169">
        <f t="shared" si="11"/>
        <v>0</v>
      </c>
      <c r="D125" s="169">
        <f t="shared" si="11"/>
        <v>0</v>
      </c>
      <c r="E125" s="169">
        <f t="shared" si="11"/>
        <v>0</v>
      </c>
      <c r="F125" s="169">
        <f t="shared" si="11"/>
        <v>0</v>
      </c>
    </row>
    <row r="126" spans="2:6">
      <c r="B126" s="151" t="s">
        <v>26</v>
      </c>
      <c r="C126" s="151">
        <f t="shared" si="11"/>
        <v>0</v>
      </c>
      <c r="D126" s="151">
        <f t="shared" si="11"/>
        <v>0</v>
      </c>
      <c r="E126" s="151">
        <f t="shared" si="11"/>
        <v>0</v>
      </c>
      <c r="F126" s="151">
        <f t="shared" si="11"/>
        <v>0</v>
      </c>
    </row>
    <row r="127" spans="2:6">
      <c r="B127" s="147" t="s">
        <v>11</v>
      </c>
      <c r="C127" s="147" t="e">
        <f>SUM(C115:C126)</f>
        <v>#VALUE!</v>
      </c>
      <c r="D127" s="147" t="e">
        <f t="shared" ref="D127:F127" si="12">SUM(D115:D126)</f>
        <v>#VALUE!</v>
      </c>
      <c r="E127" s="147" t="e">
        <f t="shared" si="12"/>
        <v>#VALUE!</v>
      </c>
      <c r="F127" s="147" t="e">
        <f t="shared" si="12"/>
        <v>#VALUE!</v>
      </c>
    </row>
    <row r="128" spans="2:6">
      <c r="C128" s="173"/>
    </row>
  </sheetData>
  <mergeCells count="17">
    <mergeCell ref="B39:B40"/>
    <mergeCell ref="C39:F39"/>
    <mergeCell ref="B18:B20"/>
    <mergeCell ref="D18:D20"/>
    <mergeCell ref="E18:F20"/>
    <mergeCell ref="B28:B29"/>
    <mergeCell ref="C28:F28"/>
    <mergeCell ref="B113:B114"/>
    <mergeCell ref="C113:F113"/>
    <mergeCell ref="B54:B55"/>
    <mergeCell ref="H54:J54"/>
    <mergeCell ref="B73:B74"/>
    <mergeCell ref="C73:F73"/>
    <mergeCell ref="B93:B94"/>
    <mergeCell ref="C93:F93"/>
    <mergeCell ref="H93:J93"/>
    <mergeCell ref="C54:F54"/>
  </mergeCells>
  <hyperlinks>
    <hyperlink ref="G15" r:id="rId1"/>
    <hyperlink ref="G14" r:id="rId2"/>
    <hyperlink ref="G16" r:id="rId3"/>
  </hyperlinks>
  <pageMargins left="0.7" right="0.7" top="0.75" bottom="0.75" header="0.3" footer="0.3"/>
  <pageSetup paperSize="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8433" r:id="rId7" name="Option Button 1">
              <controlPr locked="0" defaultSize="0" autoFill="0" autoLine="0" autoPict="0">
                <anchor moveWithCells="1">
                  <from>
                    <xdr:col>2</xdr:col>
                    <xdr:colOff>19050</xdr:colOff>
                    <xdr:row>17</xdr:row>
                    <xdr:rowOff>38100</xdr:rowOff>
                  </from>
                  <to>
                    <xdr:col>2</xdr:col>
                    <xdr:colOff>1066800</xdr:colOff>
                    <xdr:row>18</xdr:row>
                    <xdr:rowOff>66675</xdr:rowOff>
                  </to>
                </anchor>
              </controlPr>
            </control>
          </mc:Choice>
        </mc:AlternateContent>
        <mc:AlternateContent xmlns:mc="http://schemas.openxmlformats.org/markup-compatibility/2006">
          <mc:Choice Requires="x14">
            <control shapeId="18434" r:id="rId8" name="Option Button 2">
              <controlPr locked="0" defaultSize="0" autoFill="0" autoLine="0" autoPict="0">
                <anchor moveWithCells="1">
                  <from>
                    <xdr:col>2</xdr:col>
                    <xdr:colOff>9525</xdr:colOff>
                    <xdr:row>18</xdr:row>
                    <xdr:rowOff>114300</xdr:rowOff>
                  </from>
                  <to>
                    <xdr:col>2</xdr:col>
                    <xdr:colOff>1038225</xdr:colOff>
                    <xdr:row>19</xdr:row>
                    <xdr:rowOff>142875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3:K128"/>
  <sheetViews>
    <sheetView zoomScale="90" zoomScaleNormal="90" workbookViewId="0">
      <selection activeCell="C4" sqref="C4"/>
    </sheetView>
  </sheetViews>
  <sheetFormatPr defaultColWidth="9.140625" defaultRowHeight="14.25"/>
  <cols>
    <col min="1" max="1" width="4.28515625" style="5" customWidth="1"/>
    <col min="2" max="2" width="43.140625" style="5" customWidth="1"/>
    <col min="3" max="3" width="20.7109375" style="5" customWidth="1"/>
    <col min="4" max="4" width="30.7109375" style="5" customWidth="1"/>
    <col min="5" max="5" width="30.42578125" style="5" customWidth="1"/>
    <col min="6" max="6" width="28.42578125" style="5" bestFit="1" customWidth="1"/>
    <col min="7" max="7" width="12.85546875" style="5" customWidth="1"/>
    <col min="8" max="8" width="28.5703125" style="5" bestFit="1" customWidth="1"/>
    <col min="9" max="9" width="24.85546875" style="5" bestFit="1" customWidth="1"/>
    <col min="10" max="10" width="12.85546875" style="5" bestFit="1" customWidth="1"/>
    <col min="11" max="11" width="10.28515625" style="5" customWidth="1"/>
    <col min="12" max="12" width="34" style="5" bestFit="1" customWidth="1"/>
    <col min="13" max="13" width="8.28515625" style="5" bestFit="1" customWidth="1"/>
    <col min="14" max="16384" width="9.140625" style="5"/>
  </cols>
  <sheetData>
    <row r="3" spans="2:8" ht="20.25">
      <c r="B3" s="4" t="s">
        <v>234</v>
      </c>
      <c r="C3" s="99"/>
    </row>
    <row r="4" spans="2:8" ht="15">
      <c r="B4" s="100"/>
      <c r="C4" s="101"/>
      <c r="D4" s="9"/>
    </row>
    <row r="5" spans="2:8" ht="15.75" customHeight="1"/>
    <row r="6" spans="2:8">
      <c r="D6" s="102"/>
    </row>
    <row r="7" spans="2:8" ht="15">
      <c r="B7" s="103" t="s">
        <v>6</v>
      </c>
      <c r="C7" s="21"/>
    </row>
    <row r="8" spans="2:8">
      <c r="B8" s="104" t="s">
        <v>7</v>
      </c>
      <c r="C8" s="105"/>
    </row>
    <row r="9" spans="2:8">
      <c r="B9" s="104" t="s">
        <v>8</v>
      </c>
      <c r="C9" s="105"/>
      <c r="E9" s="15"/>
    </row>
    <row r="10" spans="2:8">
      <c r="B10" s="104" t="s">
        <v>109</v>
      </c>
      <c r="C10" s="106" t="str">
        <f>IFERROR(C9/C8, "-")</f>
        <v>-</v>
      </c>
      <c r="E10" s="15"/>
    </row>
    <row r="11" spans="2:8">
      <c r="C11" s="107"/>
      <c r="E11" s="15"/>
    </row>
    <row r="12" spans="2:8">
      <c r="C12" s="108"/>
      <c r="D12" s="21"/>
      <c r="E12" s="21"/>
      <c r="F12" s="21"/>
    </row>
    <row r="13" spans="2:8" ht="30" customHeight="1">
      <c r="B13" s="109" t="s">
        <v>140</v>
      </c>
      <c r="C13" s="110"/>
      <c r="D13" s="111" t="s">
        <v>9</v>
      </c>
      <c r="E13" s="111" t="s">
        <v>10</v>
      </c>
      <c r="F13" s="112" t="s">
        <v>104</v>
      </c>
      <c r="G13" s="113"/>
      <c r="H13" s="114"/>
    </row>
    <row r="14" spans="2:8">
      <c r="B14" s="16"/>
      <c r="C14" s="115" t="s">
        <v>128</v>
      </c>
      <c r="D14" s="116" t="s">
        <v>122</v>
      </c>
      <c r="E14" s="117"/>
      <c r="F14" s="118"/>
      <c r="G14" s="119" t="s">
        <v>87</v>
      </c>
      <c r="H14" s="120"/>
    </row>
    <row r="15" spans="2:8">
      <c r="B15" s="16"/>
      <c r="C15" s="121" t="s">
        <v>92</v>
      </c>
      <c r="D15" s="122" t="s">
        <v>12</v>
      </c>
      <c r="E15" s="117"/>
      <c r="F15" s="118"/>
      <c r="G15" s="123" t="s">
        <v>87</v>
      </c>
      <c r="H15" s="120"/>
    </row>
    <row r="16" spans="2:8">
      <c r="B16" s="16"/>
      <c r="C16" s="124" t="s">
        <v>130</v>
      </c>
      <c r="D16" s="125" t="s">
        <v>129</v>
      </c>
      <c r="E16" s="126"/>
      <c r="F16" s="127"/>
      <c r="G16" s="123" t="s">
        <v>87</v>
      </c>
      <c r="H16" s="120"/>
    </row>
    <row r="17" spans="2:11">
      <c r="C17" s="128"/>
      <c r="D17" s="128"/>
      <c r="E17" s="26"/>
      <c r="F17" s="26"/>
      <c r="G17" s="129"/>
      <c r="H17" s="120"/>
    </row>
    <row r="18" spans="2:11" ht="15" customHeight="1">
      <c r="B18" s="252" t="s">
        <v>107</v>
      </c>
      <c r="C18" s="130"/>
      <c r="D18" s="253" t="s">
        <v>105</v>
      </c>
      <c r="E18" s="255"/>
      <c r="F18" s="256"/>
      <c r="G18" s="131"/>
      <c r="H18" s="120"/>
    </row>
    <row r="19" spans="2:11">
      <c r="B19" s="252"/>
      <c r="C19" s="132"/>
      <c r="D19" s="253"/>
      <c r="E19" s="257"/>
      <c r="F19" s="258"/>
      <c r="G19" s="131"/>
      <c r="H19" s="120"/>
    </row>
    <row r="20" spans="2:11">
      <c r="B20" s="252"/>
      <c r="C20" s="133"/>
      <c r="D20" s="254"/>
      <c r="E20" s="259"/>
      <c r="F20" s="260"/>
      <c r="G20" s="131"/>
      <c r="H20" s="120"/>
    </row>
    <row r="21" spans="2:11" hidden="1">
      <c r="B21" s="16"/>
      <c r="C21" s="134">
        <v>2</v>
      </c>
      <c r="G21" s="131"/>
      <c r="H21" s="120"/>
    </row>
    <row r="22" spans="2:11">
      <c r="C22" s="113"/>
    </row>
    <row r="24" spans="2:11" s="137" customFormat="1" ht="30" customHeight="1">
      <c r="B24" s="135" t="s">
        <v>13</v>
      </c>
      <c r="C24" s="136"/>
      <c r="D24" s="136"/>
      <c r="E24" s="136"/>
      <c r="F24" s="136"/>
      <c r="G24" s="136"/>
      <c r="H24" s="136"/>
      <c r="I24" s="136"/>
      <c r="J24" s="136"/>
      <c r="K24" s="136"/>
    </row>
    <row r="25" spans="2:11" s="140" customFormat="1" ht="30" customHeight="1">
      <c r="B25" s="138" t="s">
        <v>14</v>
      </c>
      <c r="C25" s="139"/>
      <c r="D25" s="139"/>
      <c r="E25" s="139"/>
      <c r="F25" s="139"/>
      <c r="G25" s="139"/>
      <c r="H25" s="139"/>
      <c r="I25" s="139"/>
      <c r="J25" s="139"/>
      <c r="K25" s="139"/>
    </row>
    <row r="26" spans="2:11" ht="15">
      <c r="B26" s="141"/>
      <c r="C26" s="15"/>
      <c r="D26" s="15"/>
      <c r="E26" s="15"/>
      <c r="F26" s="15"/>
      <c r="G26" s="15"/>
      <c r="H26" s="15"/>
      <c r="I26" s="15"/>
      <c r="J26" s="15"/>
      <c r="K26" s="15"/>
    </row>
    <row r="27" spans="2:11" ht="15">
      <c r="B27" s="103" t="s">
        <v>15</v>
      </c>
      <c r="C27" s="15"/>
      <c r="D27" s="15"/>
      <c r="E27" s="15"/>
      <c r="F27" s="15"/>
      <c r="G27" s="15"/>
      <c r="H27" s="142"/>
      <c r="I27" s="142"/>
      <c r="J27" s="142"/>
    </row>
    <row r="28" spans="2:11" ht="20.100000000000001" customHeight="1">
      <c r="B28" s="245" t="s">
        <v>80</v>
      </c>
      <c r="C28" s="247" t="s">
        <v>84</v>
      </c>
      <c r="D28" s="248"/>
      <c r="E28" s="248"/>
      <c r="F28" s="249"/>
      <c r="H28" s="141"/>
      <c r="I28" s="143"/>
      <c r="J28" s="143"/>
      <c r="K28" s="15"/>
    </row>
    <row r="29" spans="2:11" ht="20.100000000000001" customHeight="1">
      <c r="B29" s="246"/>
      <c r="C29" s="144" t="s">
        <v>16</v>
      </c>
      <c r="D29" s="144" t="s">
        <v>3</v>
      </c>
      <c r="E29" s="144" t="s">
        <v>4</v>
      </c>
      <c r="F29" s="145" t="s">
        <v>5</v>
      </c>
      <c r="G29" s="146"/>
      <c r="H29" s="141"/>
      <c r="J29" s="141"/>
      <c r="K29" s="141"/>
    </row>
    <row r="30" spans="2:11">
      <c r="B30" s="69" t="s">
        <v>17</v>
      </c>
      <c r="C30" s="147"/>
      <c r="D30" s="148"/>
      <c r="E30" s="147"/>
      <c r="F30" s="149"/>
      <c r="G30" s="15"/>
      <c r="H30" s="150"/>
      <c r="I30" s="15"/>
      <c r="J30" s="15"/>
      <c r="K30" s="15"/>
    </row>
    <row r="31" spans="2:11" ht="15">
      <c r="B31" s="57" t="s">
        <v>102</v>
      </c>
      <c r="C31" s="151"/>
      <c r="D31" s="151"/>
      <c r="E31" s="151"/>
      <c r="F31" s="151"/>
      <c r="G31" s="15"/>
      <c r="H31" s="150"/>
      <c r="I31" s="141"/>
      <c r="J31" s="15"/>
      <c r="K31" s="15"/>
    </row>
    <row r="32" spans="2:11">
      <c r="B32" s="69" t="s">
        <v>56</v>
      </c>
      <c r="C32" s="147"/>
      <c r="D32" s="147"/>
      <c r="E32" s="147"/>
      <c r="F32" s="147"/>
      <c r="G32" s="15"/>
      <c r="H32" s="15"/>
      <c r="I32" s="15"/>
      <c r="J32" s="15"/>
      <c r="K32" s="15"/>
    </row>
    <row r="33" spans="1:11" ht="15" customHeight="1">
      <c r="B33" s="57" t="s">
        <v>103</v>
      </c>
      <c r="C33" s="151"/>
      <c r="D33" s="151"/>
      <c r="E33" s="151"/>
      <c r="F33" s="151"/>
      <c r="G33" s="15"/>
      <c r="H33" s="15"/>
      <c r="I33" s="15"/>
      <c r="J33" s="15"/>
      <c r="K33" s="15"/>
    </row>
    <row r="34" spans="1:11" ht="28.5">
      <c r="B34" s="152" t="s">
        <v>146</v>
      </c>
      <c r="C34" s="153"/>
      <c r="D34" s="153">
        <f>C34</f>
        <v>0</v>
      </c>
      <c r="E34" s="153">
        <v>0</v>
      </c>
      <c r="F34" s="153">
        <v>0</v>
      </c>
      <c r="G34" s="15"/>
      <c r="H34" s="15"/>
      <c r="I34" s="15"/>
      <c r="J34" s="15"/>
      <c r="K34" s="15"/>
    </row>
    <row r="35" spans="1:11" ht="29.25" customHeight="1">
      <c r="B35" s="152" t="s">
        <v>145</v>
      </c>
      <c r="C35" s="154"/>
      <c r="D35" s="154"/>
      <c r="E35" s="154"/>
      <c r="F35" s="154"/>
      <c r="G35" s="15"/>
      <c r="H35" s="15"/>
      <c r="I35" s="15"/>
      <c r="J35" s="15"/>
      <c r="K35" s="15"/>
    </row>
    <row r="36" spans="1:11" ht="29.25" hidden="1" customHeight="1">
      <c r="A36" s="155"/>
      <c r="B36" s="156" t="s">
        <v>106</v>
      </c>
      <c r="C36" s="157">
        <f>IF($C$21 = 1, C35,C34)</f>
        <v>0</v>
      </c>
      <c r="D36" s="157">
        <f>IF($C$21 = 1, D35,D34)</f>
        <v>0</v>
      </c>
      <c r="E36" s="157">
        <f>IF($C$21 = 1, E35,E34)</f>
        <v>0</v>
      </c>
      <c r="F36" s="158">
        <f>IF($C$21 =1, F35,F34)</f>
        <v>0</v>
      </c>
      <c r="G36" s="159"/>
      <c r="H36" s="159"/>
      <c r="I36" s="15"/>
      <c r="J36" s="15"/>
      <c r="K36" s="15"/>
    </row>
    <row r="37" spans="1:11" ht="15">
      <c r="H37" s="160"/>
      <c r="I37" s="160"/>
      <c r="J37" s="160"/>
      <c r="K37" s="15"/>
    </row>
    <row r="38" spans="1:11" ht="15">
      <c r="B38" s="161" t="s">
        <v>79</v>
      </c>
      <c r="C38" s="21"/>
      <c r="D38" s="21"/>
      <c r="E38" s="21"/>
      <c r="F38" s="21"/>
      <c r="H38" s="162"/>
      <c r="I38" s="162"/>
      <c r="J38" s="162"/>
      <c r="K38" s="15"/>
    </row>
    <row r="39" spans="1:11" ht="20.100000000000001" customHeight="1">
      <c r="A39" s="16"/>
      <c r="B39" s="245" t="str">
        <f>B28</f>
        <v>Jätejae</v>
      </c>
      <c r="C39" s="247" t="s">
        <v>83</v>
      </c>
      <c r="D39" s="248"/>
      <c r="E39" s="248"/>
      <c r="F39" s="249"/>
      <c r="G39" s="146"/>
      <c r="H39" s="141"/>
      <c r="I39" s="143"/>
      <c r="J39" s="143"/>
      <c r="K39" s="15"/>
    </row>
    <row r="40" spans="1:11" ht="20.100000000000001" customHeight="1">
      <c r="A40" s="16"/>
      <c r="B40" s="246"/>
      <c r="C40" s="163" t="str">
        <f>C29</f>
        <v>Kokonaismäärä</v>
      </c>
      <c r="D40" s="163" t="str">
        <f>D29</f>
        <v>Hyödyntäminen materiaalina</v>
      </c>
      <c r="E40" s="163" t="str">
        <f>E29</f>
        <v>Hyödyntäminen energiana</v>
      </c>
      <c r="F40" s="164" t="str">
        <f>F29</f>
        <v>Loppusijoitus</v>
      </c>
      <c r="G40" s="146"/>
      <c r="I40" s="141"/>
      <c r="J40" s="141"/>
      <c r="K40" s="141"/>
    </row>
    <row r="41" spans="1:11">
      <c r="A41" s="16"/>
      <c r="B41" s="128" t="s">
        <v>20</v>
      </c>
      <c r="C41" s="147"/>
      <c r="D41" s="147"/>
      <c r="E41" s="147"/>
      <c r="F41" s="149"/>
      <c r="G41" s="15"/>
      <c r="H41" s="150"/>
      <c r="I41" s="15"/>
      <c r="J41" s="15"/>
      <c r="K41" s="15"/>
    </row>
    <row r="42" spans="1:11">
      <c r="A42" s="16"/>
      <c r="B42" s="165" t="s">
        <v>21</v>
      </c>
      <c r="C42" s="151"/>
      <c r="D42" s="151"/>
      <c r="E42" s="151"/>
      <c r="F42" s="166"/>
      <c r="G42" s="15"/>
      <c r="H42" s="15"/>
      <c r="I42" s="15"/>
      <c r="J42" s="15"/>
      <c r="K42" s="15"/>
    </row>
    <row r="43" spans="1:11" ht="15">
      <c r="A43" s="16"/>
      <c r="B43" s="128" t="s">
        <v>22</v>
      </c>
      <c r="C43" s="147"/>
      <c r="D43" s="147"/>
      <c r="E43" s="147"/>
      <c r="F43" s="149"/>
      <c r="G43" s="15"/>
      <c r="H43" s="141"/>
      <c r="I43" s="15"/>
      <c r="J43" s="15"/>
      <c r="K43" s="15"/>
    </row>
    <row r="44" spans="1:11">
      <c r="A44" s="16"/>
      <c r="B44" s="167" t="s">
        <v>30</v>
      </c>
      <c r="C44" s="151"/>
      <c r="D44" s="151"/>
      <c r="E44" s="151"/>
      <c r="F44" s="166"/>
      <c r="G44" s="15"/>
      <c r="H44" s="15"/>
      <c r="I44" s="15"/>
      <c r="J44" s="15"/>
      <c r="K44" s="15"/>
    </row>
    <row r="45" spans="1:11">
      <c r="A45" s="16"/>
      <c r="B45" s="128" t="s">
        <v>131</v>
      </c>
      <c r="C45" s="147"/>
      <c r="D45" s="147"/>
      <c r="E45" s="147"/>
      <c r="F45" s="149"/>
      <c r="G45" s="15"/>
    </row>
    <row r="46" spans="1:11">
      <c r="A46" s="16"/>
      <c r="B46" s="165" t="s">
        <v>24</v>
      </c>
      <c r="C46" s="151"/>
      <c r="D46" s="151"/>
      <c r="E46" s="151"/>
      <c r="F46" s="166"/>
      <c r="G46" s="15"/>
    </row>
    <row r="47" spans="1:11" ht="15" customHeight="1">
      <c r="A47" s="16"/>
      <c r="B47" s="168" t="s">
        <v>25</v>
      </c>
      <c r="C47" s="169"/>
      <c r="D47" s="169"/>
      <c r="E47" s="169"/>
      <c r="F47" s="170"/>
      <c r="G47" s="15"/>
      <c r="H47" s="175" t="s">
        <v>138</v>
      </c>
    </row>
    <row r="48" spans="1:11" ht="15" customHeight="1">
      <c r="A48" s="16"/>
      <c r="B48" s="167" t="s">
        <v>127</v>
      </c>
      <c r="C48" s="151"/>
      <c r="D48" s="151"/>
      <c r="E48" s="151"/>
      <c r="F48" s="166"/>
      <c r="G48" s="15"/>
      <c r="H48" s="176" t="s">
        <v>135</v>
      </c>
    </row>
    <row r="49" spans="1:11" ht="15" customHeight="1">
      <c r="A49" s="16"/>
      <c r="B49" s="128" t="s">
        <v>123</v>
      </c>
      <c r="C49" s="147"/>
      <c r="D49" s="147"/>
      <c r="E49" s="147"/>
      <c r="F49" s="149"/>
      <c r="G49" s="15"/>
      <c r="H49" s="176" t="s">
        <v>136</v>
      </c>
    </row>
    <row r="50" spans="1:11" ht="28.5">
      <c r="A50" s="16"/>
      <c r="B50" s="171" t="s">
        <v>137</v>
      </c>
      <c r="C50" s="151"/>
      <c r="D50" s="151"/>
      <c r="E50" s="151"/>
      <c r="F50" s="166"/>
      <c r="G50" s="15"/>
      <c r="H50" s="177"/>
    </row>
    <row r="52" spans="1:11" s="140" customFormat="1" ht="30" customHeight="1">
      <c r="B52" s="138" t="s">
        <v>27</v>
      </c>
      <c r="C52" s="139"/>
      <c r="D52" s="139"/>
      <c r="E52" s="139"/>
      <c r="F52" s="139"/>
      <c r="G52" s="139"/>
      <c r="H52" s="139"/>
      <c r="I52" s="139"/>
      <c r="J52" s="139"/>
      <c r="K52" s="139"/>
    </row>
    <row r="53" spans="1:11" ht="15">
      <c r="B53" s="141"/>
      <c r="C53" s="15"/>
      <c r="D53" s="15"/>
      <c r="E53" s="15"/>
      <c r="F53" s="15"/>
      <c r="G53" s="15"/>
    </row>
    <row r="54" spans="1:11" ht="15" customHeight="1">
      <c r="B54" s="245" t="str">
        <f>B28</f>
        <v>Jätejae</v>
      </c>
      <c r="C54" s="247" t="s">
        <v>88</v>
      </c>
      <c r="D54" s="248"/>
      <c r="E54" s="248"/>
      <c r="F54" s="249"/>
      <c r="G54" s="213"/>
      <c r="H54" s="247" t="s">
        <v>89</v>
      </c>
      <c r="I54" s="248"/>
      <c r="J54" s="248"/>
    </row>
    <row r="55" spans="1:11" ht="16.5" customHeight="1">
      <c r="B55" s="246"/>
      <c r="C55" s="163" t="s">
        <v>90</v>
      </c>
      <c r="D55" s="163" t="s">
        <v>244</v>
      </c>
      <c r="E55" s="163" t="s">
        <v>223</v>
      </c>
      <c r="F55" s="164" t="s">
        <v>91</v>
      </c>
      <c r="G55" s="164" t="s">
        <v>11</v>
      </c>
      <c r="H55" s="163" t="s">
        <v>3</v>
      </c>
      <c r="I55" s="163" t="s">
        <v>4</v>
      </c>
      <c r="J55" s="163" t="s">
        <v>5</v>
      </c>
      <c r="K55" s="15"/>
    </row>
    <row r="56" spans="1:11">
      <c r="B56" s="216" t="s">
        <v>28</v>
      </c>
      <c r="C56" s="147"/>
      <c r="D56" s="147"/>
      <c r="E56" s="147"/>
      <c r="F56" s="149"/>
      <c r="G56" s="147">
        <f>C56+E56+F56</f>
        <v>0</v>
      </c>
      <c r="H56" s="217">
        <v>4.909230124060234E-3</v>
      </c>
      <c r="I56" s="217">
        <v>0.93263800952137876</v>
      </c>
      <c r="J56" s="218">
        <v>6.2452760354560981E-2</v>
      </c>
      <c r="K56" s="15"/>
    </row>
    <row r="57" spans="1:11">
      <c r="B57" s="215" t="s">
        <v>18</v>
      </c>
      <c r="C57" s="151"/>
      <c r="D57" s="151"/>
      <c r="E57" s="151"/>
      <c r="F57" s="166"/>
      <c r="G57" s="151">
        <f t="shared" ref="G57:G68" si="0">C57+E57+F57</f>
        <v>0</v>
      </c>
      <c r="H57" s="219">
        <v>0.88514577856722965</v>
      </c>
      <c r="I57" s="219">
        <v>0.11052298076898601</v>
      </c>
      <c r="J57" s="220">
        <v>4.3312406637842629E-3</v>
      </c>
      <c r="K57" s="15"/>
    </row>
    <row r="58" spans="1:11">
      <c r="B58" s="216" t="s">
        <v>19</v>
      </c>
      <c r="C58" s="147"/>
      <c r="D58" s="147"/>
      <c r="E58" s="147"/>
      <c r="F58" s="149"/>
      <c r="G58" s="147">
        <f t="shared" si="0"/>
        <v>0</v>
      </c>
      <c r="H58" s="217">
        <v>1</v>
      </c>
      <c r="I58" s="217">
        <v>0</v>
      </c>
      <c r="J58" s="218">
        <v>0</v>
      </c>
      <c r="K58" s="15"/>
    </row>
    <row r="59" spans="1:11" ht="14.45" customHeight="1">
      <c r="B59" s="151" t="s">
        <v>20</v>
      </c>
      <c r="C59" s="151"/>
      <c r="D59" s="151"/>
      <c r="E59" s="151"/>
      <c r="F59" s="166"/>
      <c r="G59" s="151">
        <f t="shared" si="0"/>
        <v>0</v>
      </c>
      <c r="H59" s="219">
        <v>0.92979238471194703</v>
      </c>
      <c r="I59" s="219">
        <v>7.0201628112582848E-2</v>
      </c>
      <c r="J59" s="220">
        <v>5.987175470142954E-6</v>
      </c>
      <c r="K59" s="15"/>
    </row>
    <row r="60" spans="1:11" ht="14.45" customHeight="1">
      <c r="B60" s="147" t="s">
        <v>21</v>
      </c>
      <c r="C60" s="147"/>
      <c r="D60" s="147" t="e">
        <f>C10*Palpa Suomi yhteensä</f>
        <v>#VALUE!</v>
      </c>
      <c r="E60" s="147" t="e">
        <f>0.75*D60</f>
        <v>#VALUE!</v>
      </c>
      <c r="F60" s="149"/>
      <c r="G60" s="147" t="e">
        <f>C60+E60+F60</f>
        <v>#VALUE!</v>
      </c>
      <c r="H60" s="217">
        <v>0.99842036435202597</v>
      </c>
      <c r="I60" s="217">
        <v>0</v>
      </c>
      <c r="J60" s="218">
        <v>1.5796356479743116E-3</v>
      </c>
      <c r="K60" s="15"/>
    </row>
    <row r="61" spans="1:11" ht="14.45" customHeight="1">
      <c r="B61" s="151" t="s">
        <v>22</v>
      </c>
      <c r="C61" s="151"/>
      <c r="D61" s="151" t="e">
        <f>C10*Palpa Suomi yhteensä</f>
        <v>#VALUE!</v>
      </c>
      <c r="E61" s="151" t="e">
        <f>0.99*D61</f>
        <v>#VALUE!</v>
      </c>
      <c r="F61" s="166"/>
      <c r="G61" s="151" t="e">
        <f t="shared" si="0"/>
        <v>#VALUE!</v>
      </c>
      <c r="H61" s="219">
        <v>1</v>
      </c>
      <c r="I61" s="219">
        <v>0</v>
      </c>
      <c r="J61" s="220">
        <v>0</v>
      </c>
      <c r="K61" s="15"/>
    </row>
    <row r="62" spans="1:11" ht="14.45" customHeight="1">
      <c r="B62" s="169" t="s">
        <v>30</v>
      </c>
      <c r="C62" s="147"/>
      <c r="D62" s="147"/>
      <c r="E62" s="147"/>
      <c r="F62" s="149" t="e">
        <f>0.9*E14*C10</f>
        <v>#VALUE!</v>
      </c>
      <c r="G62" s="147" t="e">
        <f t="shared" si="0"/>
        <v>#VALUE!</v>
      </c>
      <c r="H62" s="217">
        <v>0.92979238471194703</v>
      </c>
      <c r="I62" s="217">
        <v>7.0201628112582848E-2</v>
      </c>
      <c r="J62" s="218">
        <v>5.987175470142954E-6</v>
      </c>
      <c r="K62" s="15"/>
    </row>
    <row r="63" spans="1:11" ht="14.45" customHeight="1">
      <c r="B63" s="215" t="s">
        <v>23</v>
      </c>
      <c r="C63" s="151"/>
      <c r="D63" s="151"/>
      <c r="E63" s="151"/>
      <c r="F63" s="166"/>
      <c r="G63" s="151">
        <f t="shared" si="0"/>
        <v>0</v>
      </c>
      <c r="H63" s="219">
        <v>6.6742701730528806E-2</v>
      </c>
      <c r="I63" s="219">
        <v>0.93325729826947124</v>
      </c>
      <c r="J63" s="220">
        <v>0</v>
      </c>
      <c r="K63" s="15"/>
    </row>
    <row r="64" spans="1:11" ht="14.45" customHeight="1">
      <c r="B64" s="147" t="s">
        <v>24</v>
      </c>
      <c r="C64" s="147"/>
      <c r="D64" s="147" t="e">
        <f>C10*Palpa Suomi yhteensä</f>
        <v>#VALUE!</v>
      </c>
      <c r="E64" s="147" t="e">
        <f>0.96*D64</f>
        <v>#VALUE!</v>
      </c>
      <c r="F64" s="149"/>
      <c r="G64" s="147" t="e">
        <f t="shared" si="0"/>
        <v>#VALUE!</v>
      </c>
      <c r="H64" s="217">
        <v>0.40584138107854029</v>
      </c>
      <c r="I64" s="217">
        <v>0.59383813349286385</v>
      </c>
      <c r="J64" s="218">
        <v>3.204854285958465E-4</v>
      </c>
      <c r="K64" s="15"/>
    </row>
    <row r="65" spans="2:11" ht="14.45" customHeight="1">
      <c r="B65" s="151" t="s">
        <v>25</v>
      </c>
      <c r="C65" s="151"/>
      <c r="D65" s="151"/>
      <c r="E65" s="151"/>
      <c r="F65" s="166" t="e">
        <f>E15*C10</f>
        <v>#VALUE!</v>
      </c>
      <c r="G65" s="151" t="e">
        <f>C65+E65+F65</f>
        <v>#VALUE!</v>
      </c>
      <c r="H65" s="219">
        <v>0.88475041730589887</v>
      </c>
      <c r="I65" s="219">
        <v>5.1763245186342677E-2</v>
      </c>
      <c r="J65" s="220">
        <v>6.3486337507758464E-2</v>
      </c>
      <c r="K65" s="15"/>
    </row>
    <row r="66" spans="2:11" ht="14.45" customHeight="1">
      <c r="B66" s="169" t="s">
        <v>127</v>
      </c>
      <c r="C66" s="169"/>
      <c r="D66" s="169"/>
      <c r="E66" s="169"/>
      <c r="F66" s="170" t="e">
        <f>E16*C10</f>
        <v>#VALUE!</v>
      </c>
      <c r="G66" s="169" t="e">
        <f t="shared" si="0"/>
        <v>#VALUE!</v>
      </c>
      <c r="H66" s="221">
        <v>1</v>
      </c>
      <c r="I66" s="221">
        <v>0</v>
      </c>
      <c r="J66" s="222">
        <v>0</v>
      </c>
      <c r="K66" s="172"/>
    </row>
    <row r="67" spans="2:11" ht="14.45" customHeight="1">
      <c r="B67" s="215" t="s">
        <v>123</v>
      </c>
      <c r="C67" s="151"/>
      <c r="D67" s="151"/>
      <c r="E67" s="151"/>
      <c r="F67" s="166"/>
      <c r="G67" s="151">
        <f t="shared" si="0"/>
        <v>0</v>
      </c>
      <c r="H67" s="219">
        <v>0.92616545405551065</v>
      </c>
      <c r="I67" s="219">
        <v>7.3565076798706552E-2</v>
      </c>
      <c r="J67" s="220">
        <v>2.6946914578280785E-4</v>
      </c>
      <c r="K67" s="15"/>
    </row>
    <row r="68" spans="2:11" ht="14.45" customHeight="1">
      <c r="B68" s="216" t="s">
        <v>26</v>
      </c>
      <c r="C68" s="147"/>
      <c r="D68" s="147"/>
      <c r="E68" s="147"/>
      <c r="F68" s="149"/>
      <c r="G68" s="147">
        <f t="shared" si="0"/>
        <v>0</v>
      </c>
      <c r="H68" s="217">
        <v>9.8197015104067281E-2</v>
      </c>
      <c r="I68" s="217">
        <v>0.85842883279269977</v>
      </c>
      <c r="J68" s="218">
        <v>4.3374152103232949E-2</v>
      </c>
      <c r="K68" s="15"/>
    </row>
    <row r="69" spans="2:11">
      <c r="B69" s="151" t="s">
        <v>11</v>
      </c>
      <c r="C69" s="151"/>
      <c r="D69" s="151"/>
      <c r="E69" s="151"/>
      <c r="F69" s="166"/>
      <c r="G69" s="151" t="e">
        <f>SUM(G56:G68)</f>
        <v>#VALUE!</v>
      </c>
      <c r="H69" s="219"/>
      <c r="I69" s="219"/>
      <c r="J69" s="220"/>
      <c r="K69" s="15"/>
    </row>
    <row r="71" spans="2:11" s="140" customFormat="1" ht="30" customHeight="1">
      <c r="B71" s="138" t="s">
        <v>31</v>
      </c>
      <c r="C71" s="139"/>
      <c r="D71" s="139"/>
      <c r="E71" s="139"/>
      <c r="F71" s="139"/>
      <c r="G71" s="139"/>
      <c r="H71" s="139"/>
      <c r="I71" s="139"/>
      <c r="J71" s="139"/>
      <c r="K71" s="139"/>
    </row>
    <row r="72" spans="2:11" ht="15">
      <c r="B72" s="141"/>
      <c r="C72" s="15"/>
      <c r="D72" s="15"/>
      <c r="E72" s="15"/>
      <c r="F72" s="15"/>
      <c r="G72" s="15"/>
    </row>
    <row r="73" spans="2:11" ht="15">
      <c r="B73" s="245" t="str">
        <f>B28</f>
        <v>Jätejae</v>
      </c>
      <c r="C73" s="247" t="s">
        <v>82</v>
      </c>
      <c r="D73" s="248"/>
      <c r="E73" s="248"/>
      <c r="F73" s="249"/>
    </row>
    <row r="74" spans="2:11" ht="15">
      <c r="B74" s="246"/>
      <c r="C74" s="163" t="s">
        <v>16</v>
      </c>
      <c r="D74" s="163" t="s">
        <v>3</v>
      </c>
      <c r="E74" s="163" t="s">
        <v>4</v>
      </c>
      <c r="F74" s="164" t="s">
        <v>5</v>
      </c>
    </row>
    <row r="75" spans="2:11">
      <c r="B75" s="147" t="s">
        <v>28</v>
      </c>
      <c r="C75" s="147">
        <f>G56+C30+C31</f>
        <v>0</v>
      </c>
      <c r="D75" s="147">
        <f>D30+D31+G56*H56</f>
        <v>0</v>
      </c>
      <c r="E75" s="147">
        <f>E30+E31+G56*I56</f>
        <v>0</v>
      </c>
      <c r="F75" s="147">
        <f>F30+F31+G56*J56</f>
        <v>0</v>
      </c>
    </row>
    <row r="76" spans="2:11">
      <c r="B76" s="151" t="s">
        <v>18</v>
      </c>
      <c r="C76" s="151">
        <f>G57+C32+C33</f>
        <v>0</v>
      </c>
      <c r="D76" s="151">
        <f>D32+D33+G57*H57</f>
        <v>0</v>
      </c>
      <c r="E76" s="151">
        <f>E32+E33+G57*I57</f>
        <v>0</v>
      </c>
      <c r="F76" s="151">
        <f>F32+F33+G57*J57</f>
        <v>0</v>
      </c>
    </row>
    <row r="77" spans="2:11">
      <c r="B77" s="147" t="s">
        <v>19</v>
      </c>
      <c r="C77" s="147">
        <f>G58+C36</f>
        <v>0</v>
      </c>
      <c r="D77" s="147">
        <f>D36+G58*H58</f>
        <v>0</v>
      </c>
      <c r="E77" s="147">
        <f>E36+G58*I58</f>
        <v>0</v>
      </c>
      <c r="F77" s="147">
        <f>F36+G58*J58</f>
        <v>0</v>
      </c>
    </row>
    <row r="78" spans="2:11">
      <c r="B78" s="151" t="s">
        <v>20</v>
      </c>
      <c r="C78" s="151">
        <f t="shared" ref="C78:C86" si="1">C41+G59</f>
        <v>0</v>
      </c>
      <c r="D78" s="151">
        <f t="shared" ref="D78:D87" si="2">D41+G59*H59</f>
        <v>0</v>
      </c>
      <c r="E78" s="151">
        <f t="shared" ref="E78:E87" si="3">E41+G59*I59</f>
        <v>0</v>
      </c>
      <c r="F78" s="151">
        <f t="shared" ref="F78:F87" si="4">F41+G59*J59</f>
        <v>0</v>
      </c>
    </row>
    <row r="79" spans="2:11">
      <c r="B79" s="147" t="s">
        <v>21</v>
      </c>
      <c r="C79" s="147" t="e">
        <f t="shared" si="1"/>
        <v>#VALUE!</v>
      </c>
      <c r="D79" s="147" t="e">
        <f t="shared" si="2"/>
        <v>#VALUE!</v>
      </c>
      <c r="E79" s="147" t="e">
        <f t="shared" si="3"/>
        <v>#VALUE!</v>
      </c>
      <c r="F79" s="147" t="e">
        <f t="shared" si="4"/>
        <v>#VALUE!</v>
      </c>
    </row>
    <row r="80" spans="2:11">
      <c r="B80" s="151" t="s">
        <v>22</v>
      </c>
      <c r="C80" s="151" t="e">
        <f t="shared" si="1"/>
        <v>#VALUE!</v>
      </c>
      <c r="D80" s="151" t="e">
        <f>D43+G61*H61</f>
        <v>#VALUE!</v>
      </c>
      <c r="E80" s="151" t="e">
        <f t="shared" si="3"/>
        <v>#VALUE!</v>
      </c>
      <c r="F80" s="151" t="e">
        <f t="shared" si="4"/>
        <v>#VALUE!</v>
      </c>
    </row>
    <row r="81" spans="2:11">
      <c r="B81" s="147" t="s">
        <v>134</v>
      </c>
      <c r="C81" s="147" t="e">
        <f>G62</f>
        <v>#VALUE!</v>
      </c>
      <c r="D81" s="147" t="e">
        <f>G62*H62</f>
        <v>#VALUE!</v>
      </c>
      <c r="E81" s="147" t="e">
        <f>G62*I62</f>
        <v>#VALUE!</v>
      </c>
      <c r="F81" s="147" t="e">
        <f>G62*J62</f>
        <v>#VALUE!</v>
      </c>
    </row>
    <row r="82" spans="2:11">
      <c r="B82" s="151" t="s">
        <v>23</v>
      </c>
      <c r="C82" s="151">
        <f t="shared" si="1"/>
        <v>0</v>
      </c>
      <c r="D82" s="151">
        <f>D45+G63*H63</f>
        <v>0</v>
      </c>
      <c r="E82" s="151">
        <f t="shared" si="3"/>
        <v>0</v>
      </c>
      <c r="F82" s="151">
        <f t="shared" si="4"/>
        <v>0</v>
      </c>
    </row>
    <row r="83" spans="2:11">
      <c r="B83" s="147" t="s">
        <v>24</v>
      </c>
      <c r="C83" s="147" t="e">
        <f>C46+G64</f>
        <v>#VALUE!</v>
      </c>
      <c r="D83" s="147" t="e">
        <f>D46+G64*H64</f>
        <v>#VALUE!</v>
      </c>
      <c r="E83" s="147" t="e">
        <f t="shared" si="3"/>
        <v>#VALUE!</v>
      </c>
      <c r="F83" s="147" t="e">
        <f t="shared" si="4"/>
        <v>#VALUE!</v>
      </c>
    </row>
    <row r="84" spans="2:11">
      <c r="B84" s="151" t="s">
        <v>132</v>
      </c>
      <c r="C84" s="151" t="e">
        <f>G65</f>
        <v>#VALUE!</v>
      </c>
      <c r="D84" s="151" t="e">
        <f>G65*H65</f>
        <v>#VALUE!</v>
      </c>
      <c r="E84" s="151" t="e">
        <f>G65*I65</f>
        <v>#VALUE!</v>
      </c>
      <c r="F84" s="151" t="e">
        <f>G65*J65</f>
        <v>#VALUE!</v>
      </c>
    </row>
    <row r="85" spans="2:11">
      <c r="B85" s="169" t="s">
        <v>133</v>
      </c>
      <c r="C85" s="169" t="e">
        <f>G66</f>
        <v>#VALUE!</v>
      </c>
      <c r="D85" s="169" t="e">
        <f>G66*H66</f>
        <v>#VALUE!</v>
      </c>
      <c r="E85" s="169" t="e">
        <f>G66*I66</f>
        <v>#VALUE!</v>
      </c>
      <c r="F85" s="169" t="e">
        <f>G66*J66</f>
        <v>#VALUE!</v>
      </c>
    </row>
    <row r="86" spans="2:11">
      <c r="B86" s="151" t="s">
        <v>123</v>
      </c>
      <c r="C86" s="151">
        <f t="shared" si="1"/>
        <v>0</v>
      </c>
      <c r="D86" s="151">
        <f>D49+G67*H67</f>
        <v>0</v>
      </c>
      <c r="E86" s="151">
        <f t="shared" si="3"/>
        <v>0</v>
      </c>
      <c r="F86" s="151">
        <f t="shared" si="4"/>
        <v>0</v>
      </c>
    </row>
    <row r="87" spans="2:11">
      <c r="B87" s="147" t="s">
        <v>26</v>
      </c>
      <c r="C87" s="147">
        <f>C50+G68</f>
        <v>0</v>
      </c>
      <c r="D87" s="147">
        <f t="shared" si="2"/>
        <v>0</v>
      </c>
      <c r="E87" s="147">
        <f t="shared" si="3"/>
        <v>0</v>
      </c>
      <c r="F87" s="147">
        <f t="shared" si="4"/>
        <v>0</v>
      </c>
    </row>
    <row r="88" spans="2:11">
      <c r="B88" s="151" t="s">
        <v>11</v>
      </c>
      <c r="C88" s="151" t="e">
        <f>SUM(C75:C87)</f>
        <v>#VALUE!</v>
      </c>
      <c r="D88" s="151" t="e">
        <f>SUM(D75:D87)</f>
        <v>#VALUE!</v>
      </c>
      <c r="E88" s="151" t="e">
        <f>SUM(E75:E87)</f>
        <v>#VALUE!</v>
      </c>
      <c r="F88" s="151" t="e">
        <f>SUM(F75:F87)</f>
        <v>#VALUE!</v>
      </c>
      <c r="G88" s="173"/>
    </row>
    <row r="89" spans="2:11">
      <c r="B89" s="5" t="s">
        <v>141</v>
      </c>
    </row>
    <row r="91" spans="2:11" s="137" customFormat="1" ht="30" customHeight="1">
      <c r="B91" s="135" t="s">
        <v>111</v>
      </c>
      <c r="C91" s="136"/>
      <c r="D91" s="136"/>
      <c r="E91" s="136"/>
      <c r="F91" s="136"/>
      <c r="G91" s="136"/>
      <c r="H91" s="136"/>
      <c r="I91" s="136"/>
      <c r="J91" s="136"/>
      <c r="K91" s="136"/>
    </row>
    <row r="93" spans="2:11" ht="15">
      <c r="B93" s="245" t="str">
        <f>B28</f>
        <v>Jätejae</v>
      </c>
      <c r="C93" s="247" t="s">
        <v>112</v>
      </c>
      <c r="D93" s="248"/>
      <c r="E93" s="248"/>
      <c r="F93" s="249"/>
      <c r="H93" s="250" t="s">
        <v>89</v>
      </c>
      <c r="I93" s="248"/>
      <c r="J93" s="251"/>
    </row>
    <row r="94" spans="2:11" ht="15">
      <c r="B94" s="246"/>
      <c r="C94" s="163" t="s">
        <v>16</v>
      </c>
      <c r="D94" s="163" t="s">
        <v>3</v>
      </c>
      <c r="E94" s="163" t="s">
        <v>4</v>
      </c>
      <c r="F94" s="164" t="s">
        <v>5</v>
      </c>
      <c r="H94" s="163" t="s">
        <v>3</v>
      </c>
      <c r="I94" s="163" t="s">
        <v>4</v>
      </c>
      <c r="J94" s="163" t="s">
        <v>5</v>
      </c>
    </row>
    <row r="95" spans="2:11">
      <c r="B95" s="147" t="s">
        <v>28</v>
      </c>
      <c r="C95" s="147">
        <f>Petra!N27</f>
        <v>0</v>
      </c>
      <c r="D95" s="147">
        <f>C95*H95</f>
        <v>0</v>
      </c>
      <c r="E95" s="147">
        <f>C95*I95</f>
        <v>0</v>
      </c>
      <c r="F95" s="147">
        <f>C95*J95</f>
        <v>0</v>
      </c>
      <c r="G95" s="174"/>
      <c r="H95" s="217">
        <v>4.909230124060234E-3</v>
      </c>
      <c r="I95" s="217">
        <v>0.93263800952137876</v>
      </c>
      <c r="J95" s="218">
        <v>6.2452760354560981E-2</v>
      </c>
    </row>
    <row r="96" spans="2:11">
      <c r="B96" s="151" t="s">
        <v>18</v>
      </c>
      <c r="C96" s="151">
        <f>Petra!O27</f>
        <v>0</v>
      </c>
      <c r="D96" s="151">
        <f>C96*H96</f>
        <v>0</v>
      </c>
      <c r="E96" s="151">
        <f t="shared" ref="E96:E107" si="5">C96*I96</f>
        <v>0</v>
      </c>
      <c r="F96" s="151">
        <f t="shared" ref="F96:F107" si="6">C96*J96</f>
        <v>0</v>
      </c>
      <c r="G96" s="174"/>
      <c r="H96" s="219">
        <v>0.88514577856722965</v>
      </c>
      <c r="I96" s="219">
        <v>0.11052298076898608</v>
      </c>
      <c r="J96" s="220">
        <v>4.3312406637842629E-3</v>
      </c>
    </row>
    <row r="97" spans="2:11">
      <c r="B97" s="216" t="s">
        <v>19</v>
      </c>
      <c r="C97" s="147"/>
      <c r="D97" s="147"/>
      <c r="E97" s="147"/>
      <c r="F97" s="147"/>
      <c r="G97" s="174"/>
      <c r="H97" s="217">
        <v>1</v>
      </c>
      <c r="I97" s="217">
        <v>0</v>
      </c>
      <c r="J97" s="218">
        <v>0</v>
      </c>
    </row>
    <row r="98" spans="2:11">
      <c r="B98" s="151" t="s">
        <v>29</v>
      </c>
      <c r="C98" s="151">
        <f>Petra!P27</f>
        <v>0</v>
      </c>
      <c r="D98" s="151">
        <f>C98*H98</f>
        <v>0</v>
      </c>
      <c r="E98" s="151">
        <f>C98*I98</f>
        <v>0</v>
      </c>
      <c r="F98" s="151">
        <f>C98*J98</f>
        <v>0</v>
      </c>
      <c r="G98" s="174"/>
      <c r="H98" s="219">
        <v>0.92979238471194703</v>
      </c>
      <c r="I98" s="219">
        <v>7.0201628112582848E-2</v>
      </c>
      <c r="J98" s="220">
        <v>5.987175470142954E-6</v>
      </c>
    </row>
    <row r="99" spans="2:11">
      <c r="B99" s="147" t="s">
        <v>21</v>
      </c>
      <c r="C99" s="147" t="e">
        <f>Petra!Q27+0.25*D60</f>
        <v>#VALUE!</v>
      </c>
      <c r="D99" s="147" t="e">
        <f>Petra!Q27*H99+0.25*D60</f>
        <v>#VALUE!</v>
      </c>
      <c r="E99" s="147">
        <f>Petra!Q27*I99</f>
        <v>0</v>
      </c>
      <c r="F99" s="147">
        <f>Petra!Q27*J99</f>
        <v>0</v>
      </c>
      <c r="G99" s="174"/>
      <c r="H99" s="217">
        <v>0.99842036435202597</v>
      </c>
      <c r="I99" s="217">
        <v>0</v>
      </c>
      <c r="J99" s="218">
        <v>1.5796356479743116E-3</v>
      </c>
    </row>
    <row r="100" spans="2:11">
      <c r="B100" s="151" t="s">
        <v>22</v>
      </c>
      <c r="C100" s="151" t="e">
        <f>Petra!R27+0.01*D61</f>
        <v>#VALUE!</v>
      </c>
      <c r="D100" s="151" t="e">
        <f>Petra!R27*H100+0.01*D61</f>
        <v>#VALUE!</v>
      </c>
      <c r="E100" s="151">
        <f>Petra!R27*I100</f>
        <v>0</v>
      </c>
      <c r="F100" s="151">
        <f>Petra!R27*J100</f>
        <v>0</v>
      </c>
      <c r="G100" s="174"/>
      <c r="H100" s="219">
        <v>1</v>
      </c>
      <c r="I100" s="219">
        <v>0</v>
      </c>
      <c r="J100" s="220">
        <v>0</v>
      </c>
    </row>
    <row r="101" spans="2:11">
      <c r="B101" s="216" t="s">
        <v>30</v>
      </c>
      <c r="C101" s="147"/>
      <c r="D101" s="147"/>
      <c r="E101" s="147"/>
      <c r="F101" s="147"/>
      <c r="G101" s="174"/>
      <c r="H101" s="217">
        <v>0.92979238471194703</v>
      </c>
      <c r="I101" s="217">
        <v>7.0201628112582848E-2</v>
      </c>
      <c r="J101" s="218">
        <v>5.987175470142954E-6</v>
      </c>
    </row>
    <row r="102" spans="2:11">
      <c r="B102" s="151" t="s">
        <v>23</v>
      </c>
      <c r="C102" s="151">
        <f>Petra!S27</f>
        <v>0</v>
      </c>
      <c r="D102" s="151">
        <f t="shared" ref="D102:D107" si="7">C102*H102</f>
        <v>0</v>
      </c>
      <c r="E102" s="151">
        <f t="shared" si="5"/>
        <v>0</v>
      </c>
      <c r="F102" s="151">
        <f t="shared" si="6"/>
        <v>0</v>
      </c>
      <c r="G102" s="174"/>
      <c r="H102" s="219">
        <v>6.6742701730528806E-2</v>
      </c>
      <c r="I102" s="219">
        <v>0.93325729826947124</v>
      </c>
      <c r="J102" s="220">
        <v>0</v>
      </c>
    </row>
    <row r="103" spans="2:11">
      <c r="B103" s="147" t="s">
        <v>24</v>
      </c>
      <c r="C103" s="147" t="e">
        <f>Petra!T27+0.04*D64</f>
        <v>#VALUE!</v>
      </c>
      <c r="D103" s="147" t="e">
        <f>Petra!T27*H103+0.04*D64</f>
        <v>#VALUE!</v>
      </c>
      <c r="E103" s="147">
        <f>Petra!T27*I103</f>
        <v>0</v>
      </c>
      <c r="F103" s="147">
        <f>Petra!T27*J103</f>
        <v>0</v>
      </c>
      <c r="G103" s="174"/>
      <c r="H103" s="217">
        <v>0.40584138107854029</v>
      </c>
      <c r="I103" s="217">
        <v>0.59383813349286385</v>
      </c>
      <c r="J103" s="218">
        <v>3.204854285958465E-4</v>
      </c>
    </row>
    <row r="104" spans="2:11">
      <c r="B104" s="151" t="s">
        <v>25</v>
      </c>
      <c r="C104" s="151">
        <f>Petra!U27</f>
        <v>0</v>
      </c>
      <c r="D104" s="151">
        <f>C104*H104</f>
        <v>0</v>
      </c>
      <c r="E104" s="151">
        <f t="shared" si="5"/>
        <v>0</v>
      </c>
      <c r="F104" s="151">
        <f t="shared" si="6"/>
        <v>0</v>
      </c>
      <c r="G104" s="174"/>
      <c r="H104" s="219">
        <v>0.88475041730589887</v>
      </c>
      <c r="I104" s="219">
        <v>5.1763245186342677E-2</v>
      </c>
      <c r="J104" s="220">
        <v>6.3486337507758464E-2</v>
      </c>
    </row>
    <row r="105" spans="2:11">
      <c r="B105" s="169" t="s">
        <v>127</v>
      </c>
      <c r="C105" s="169">
        <f>Petra!V27</f>
        <v>0</v>
      </c>
      <c r="D105" s="169">
        <f>C105*H105</f>
        <v>0</v>
      </c>
      <c r="E105" s="169">
        <f>C105*I105</f>
        <v>0</v>
      </c>
      <c r="F105" s="169">
        <f t="shared" si="6"/>
        <v>0</v>
      </c>
      <c r="G105" s="174"/>
      <c r="H105" s="221">
        <v>1</v>
      </c>
      <c r="I105" s="221">
        <v>0</v>
      </c>
      <c r="J105" s="222">
        <v>0</v>
      </c>
    </row>
    <row r="106" spans="2:11">
      <c r="B106" s="215" t="s">
        <v>123</v>
      </c>
      <c r="C106" s="151"/>
      <c r="D106" s="151"/>
      <c r="E106" s="151"/>
      <c r="F106" s="151"/>
      <c r="G106" s="174"/>
      <c r="H106" s="219">
        <v>0.92616545405551065</v>
      </c>
      <c r="I106" s="219">
        <v>7.3565076798706552E-2</v>
      </c>
      <c r="J106" s="220">
        <v>2.6946914578280785E-4</v>
      </c>
    </row>
    <row r="107" spans="2:11">
      <c r="B107" s="147" t="s">
        <v>26</v>
      </c>
      <c r="C107" s="147">
        <f>Petra!W27</f>
        <v>0</v>
      </c>
      <c r="D107" s="147">
        <f t="shared" si="7"/>
        <v>0</v>
      </c>
      <c r="E107" s="147">
        <f t="shared" si="5"/>
        <v>0</v>
      </c>
      <c r="F107" s="147">
        <f t="shared" si="6"/>
        <v>0</v>
      </c>
      <c r="G107" s="174"/>
      <c r="H107" s="217">
        <v>9.8197015104067281E-2</v>
      </c>
      <c r="I107" s="217">
        <v>0.85842883279269977</v>
      </c>
      <c r="J107" s="218">
        <v>4.3374152103232949E-2</v>
      </c>
    </row>
    <row r="108" spans="2:11">
      <c r="B108" s="151" t="s">
        <v>11</v>
      </c>
      <c r="C108" s="151" t="e">
        <f>SUM(C95:C107)</f>
        <v>#VALUE!</v>
      </c>
      <c r="D108" s="151" t="e">
        <f t="shared" ref="D108:F108" si="8">SUM(D95:D107)</f>
        <v>#VALUE!</v>
      </c>
      <c r="E108" s="151">
        <f t="shared" si="8"/>
        <v>0</v>
      </c>
      <c r="F108" s="151">
        <f t="shared" si="8"/>
        <v>0</v>
      </c>
      <c r="G108" s="173"/>
      <c r="H108" s="219"/>
      <c r="I108" s="219"/>
      <c r="J108" s="220"/>
    </row>
    <row r="111" spans="2:11" s="137" customFormat="1" ht="30" customHeight="1">
      <c r="B111" s="135" t="s">
        <v>32</v>
      </c>
      <c r="C111" s="136"/>
      <c r="D111" s="136"/>
      <c r="E111" s="136"/>
      <c r="F111" s="136"/>
      <c r="G111" s="136"/>
      <c r="H111" s="136"/>
      <c r="I111" s="136"/>
      <c r="J111" s="136"/>
      <c r="K111" s="136"/>
    </row>
    <row r="113" spans="2:6" ht="15">
      <c r="B113" s="245" t="str">
        <f>B28</f>
        <v>Jätejae</v>
      </c>
      <c r="C113" s="247" t="s">
        <v>81</v>
      </c>
      <c r="D113" s="248"/>
      <c r="E113" s="248"/>
      <c r="F113" s="249"/>
    </row>
    <row r="114" spans="2:6" ht="15">
      <c r="B114" s="246"/>
      <c r="C114" s="163" t="s">
        <v>16</v>
      </c>
      <c r="D114" s="163" t="s">
        <v>3</v>
      </c>
      <c r="E114" s="163" t="s">
        <v>4</v>
      </c>
      <c r="F114" s="164" t="s">
        <v>5</v>
      </c>
    </row>
    <row r="115" spans="2:6">
      <c r="B115" s="147" t="s">
        <v>28</v>
      </c>
      <c r="C115" s="147">
        <f>C75+C95</f>
        <v>0</v>
      </c>
      <c r="D115" s="147">
        <f t="shared" ref="C115:F117" si="9">D75+D95</f>
        <v>0</v>
      </c>
      <c r="E115" s="147">
        <f t="shared" si="9"/>
        <v>0</v>
      </c>
      <c r="F115" s="147">
        <f t="shared" si="9"/>
        <v>0</v>
      </c>
    </row>
    <row r="116" spans="2:6">
      <c r="B116" s="151" t="s">
        <v>18</v>
      </c>
      <c r="C116" s="151">
        <f t="shared" si="9"/>
        <v>0</v>
      </c>
      <c r="D116" s="151">
        <f t="shared" si="9"/>
        <v>0</v>
      </c>
      <c r="E116" s="151">
        <f t="shared" si="9"/>
        <v>0</v>
      </c>
      <c r="F116" s="151">
        <f t="shared" si="9"/>
        <v>0</v>
      </c>
    </row>
    <row r="117" spans="2:6">
      <c r="B117" s="147" t="s">
        <v>19</v>
      </c>
      <c r="C117" s="147">
        <f t="shared" si="9"/>
        <v>0</v>
      </c>
      <c r="D117" s="147">
        <f t="shared" si="9"/>
        <v>0</v>
      </c>
      <c r="E117" s="147">
        <f t="shared" si="9"/>
        <v>0</v>
      </c>
      <c r="F117" s="147">
        <f t="shared" si="9"/>
        <v>0</v>
      </c>
    </row>
    <row r="118" spans="2:6">
      <c r="B118" s="151" t="s">
        <v>29</v>
      </c>
      <c r="C118" s="151" t="e">
        <f>C78+C81+C98+C101</f>
        <v>#VALUE!</v>
      </c>
      <c r="D118" s="151" t="e">
        <f>D78+D98+D81+D101</f>
        <v>#VALUE!</v>
      </c>
      <c r="E118" s="151" t="e">
        <f>E78+E98+E81+E101</f>
        <v>#VALUE!</v>
      </c>
      <c r="F118" s="151" t="e">
        <f>F78+F98+F81+F101</f>
        <v>#VALUE!</v>
      </c>
    </row>
    <row r="119" spans="2:6">
      <c r="B119" s="147" t="s">
        <v>21</v>
      </c>
      <c r="C119" s="147" t="e">
        <f t="shared" ref="C119:F120" si="10">C79+C99</f>
        <v>#VALUE!</v>
      </c>
      <c r="D119" s="147" t="e">
        <f t="shared" si="10"/>
        <v>#VALUE!</v>
      </c>
      <c r="E119" s="147" t="e">
        <f t="shared" si="10"/>
        <v>#VALUE!</v>
      </c>
      <c r="F119" s="147" t="e">
        <f t="shared" si="10"/>
        <v>#VALUE!</v>
      </c>
    </row>
    <row r="120" spans="2:6">
      <c r="B120" s="151" t="s">
        <v>22</v>
      </c>
      <c r="C120" s="151" t="e">
        <f t="shared" si="10"/>
        <v>#VALUE!</v>
      </c>
      <c r="D120" s="151" t="e">
        <f t="shared" si="10"/>
        <v>#VALUE!</v>
      </c>
      <c r="E120" s="151" t="e">
        <f t="shared" si="10"/>
        <v>#VALUE!</v>
      </c>
      <c r="F120" s="151" t="e">
        <f t="shared" si="10"/>
        <v>#VALUE!</v>
      </c>
    </row>
    <row r="121" spans="2:6">
      <c r="B121" s="147" t="s">
        <v>23</v>
      </c>
      <c r="C121" s="147">
        <f t="shared" ref="C121:F126" si="11">C82+C102</f>
        <v>0</v>
      </c>
      <c r="D121" s="147">
        <f t="shared" si="11"/>
        <v>0</v>
      </c>
      <c r="E121" s="147">
        <f t="shared" si="11"/>
        <v>0</v>
      </c>
      <c r="F121" s="147">
        <f t="shared" si="11"/>
        <v>0</v>
      </c>
    </row>
    <row r="122" spans="2:6">
      <c r="B122" s="151" t="s">
        <v>24</v>
      </c>
      <c r="C122" s="151" t="e">
        <f t="shared" si="11"/>
        <v>#VALUE!</v>
      </c>
      <c r="D122" s="151" t="e">
        <f t="shared" si="11"/>
        <v>#VALUE!</v>
      </c>
      <c r="E122" s="151" t="e">
        <f t="shared" si="11"/>
        <v>#VALUE!</v>
      </c>
      <c r="F122" s="151" t="e">
        <f t="shared" si="11"/>
        <v>#VALUE!</v>
      </c>
    </row>
    <row r="123" spans="2:6">
      <c r="B123" s="147" t="s">
        <v>25</v>
      </c>
      <c r="C123" s="147" t="e">
        <f>C84+C104</f>
        <v>#VALUE!</v>
      </c>
      <c r="D123" s="147" t="e">
        <f>D84+D104</f>
        <v>#VALUE!</v>
      </c>
      <c r="E123" s="147" t="e">
        <f>E84+E104</f>
        <v>#VALUE!</v>
      </c>
      <c r="F123" s="147" t="e">
        <f>F84+F104</f>
        <v>#VALUE!</v>
      </c>
    </row>
    <row r="124" spans="2:6">
      <c r="B124" s="151" t="s">
        <v>127</v>
      </c>
      <c r="C124" s="151" t="e">
        <f>C85+C105</f>
        <v>#VALUE!</v>
      </c>
      <c r="D124" s="151" t="e">
        <f t="shared" si="11"/>
        <v>#VALUE!</v>
      </c>
      <c r="E124" s="151" t="e">
        <f>E85+E105</f>
        <v>#VALUE!</v>
      </c>
      <c r="F124" s="151" t="e">
        <f t="shared" si="11"/>
        <v>#VALUE!</v>
      </c>
    </row>
    <row r="125" spans="2:6">
      <c r="B125" s="169" t="s">
        <v>123</v>
      </c>
      <c r="C125" s="169">
        <f t="shared" si="11"/>
        <v>0</v>
      </c>
      <c r="D125" s="169">
        <f t="shared" si="11"/>
        <v>0</v>
      </c>
      <c r="E125" s="169">
        <f t="shared" si="11"/>
        <v>0</v>
      </c>
      <c r="F125" s="169">
        <f t="shared" si="11"/>
        <v>0</v>
      </c>
    </row>
    <row r="126" spans="2:6">
      <c r="B126" s="151" t="s">
        <v>26</v>
      </c>
      <c r="C126" s="151">
        <f t="shared" si="11"/>
        <v>0</v>
      </c>
      <c r="D126" s="151">
        <f t="shared" si="11"/>
        <v>0</v>
      </c>
      <c r="E126" s="151">
        <f t="shared" si="11"/>
        <v>0</v>
      </c>
      <c r="F126" s="151">
        <f t="shared" si="11"/>
        <v>0</v>
      </c>
    </row>
    <row r="127" spans="2:6">
      <c r="B127" s="147" t="s">
        <v>11</v>
      </c>
      <c r="C127" s="147" t="e">
        <f>SUM(C115:C126)</f>
        <v>#VALUE!</v>
      </c>
      <c r="D127" s="147" t="e">
        <f t="shared" ref="D127:F127" si="12">SUM(D115:D126)</f>
        <v>#VALUE!</v>
      </c>
      <c r="E127" s="147" t="e">
        <f t="shared" si="12"/>
        <v>#VALUE!</v>
      </c>
      <c r="F127" s="147" t="e">
        <f t="shared" si="12"/>
        <v>#VALUE!</v>
      </c>
    </row>
    <row r="128" spans="2:6">
      <c r="C128" s="173"/>
    </row>
  </sheetData>
  <mergeCells count="17">
    <mergeCell ref="B39:B40"/>
    <mergeCell ref="C39:F39"/>
    <mergeCell ref="B18:B20"/>
    <mergeCell ref="D18:D20"/>
    <mergeCell ref="E18:F20"/>
    <mergeCell ref="B28:B29"/>
    <mergeCell ref="C28:F28"/>
    <mergeCell ref="B113:B114"/>
    <mergeCell ref="C113:F113"/>
    <mergeCell ref="B54:B55"/>
    <mergeCell ref="H54:J54"/>
    <mergeCell ref="B73:B74"/>
    <mergeCell ref="C73:F73"/>
    <mergeCell ref="B93:B94"/>
    <mergeCell ref="C93:F93"/>
    <mergeCell ref="H93:J93"/>
    <mergeCell ref="C54:F54"/>
  </mergeCells>
  <hyperlinks>
    <hyperlink ref="G15" r:id="rId1"/>
    <hyperlink ref="G14" r:id="rId2"/>
    <hyperlink ref="G16" r:id="rId3"/>
  </hyperlinks>
  <pageMargins left="0.7" right="0.7" top="0.75" bottom="0.75" header="0.3" footer="0.3"/>
  <pageSetup paperSize="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7409" r:id="rId7" name="Option Button 1">
              <controlPr locked="0" defaultSize="0" autoFill="0" autoLine="0" autoPict="0">
                <anchor moveWithCells="1">
                  <from>
                    <xdr:col>2</xdr:col>
                    <xdr:colOff>19050</xdr:colOff>
                    <xdr:row>17</xdr:row>
                    <xdr:rowOff>38100</xdr:rowOff>
                  </from>
                  <to>
                    <xdr:col>2</xdr:col>
                    <xdr:colOff>1066800</xdr:colOff>
                    <xdr:row>18</xdr:row>
                    <xdr:rowOff>66675</xdr:rowOff>
                  </to>
                </anchor>
              </controlPr>
            </control>
          </mc:Choice>
        </mc:AlternateContent>
        <mc:AlternateContent xmlns:mc="http://schemas.openxmlformats.org/markup-compatibility/2006">
          <mc:Choice Requires="x14">
            <control shapeId="17410" r:id="rId8" name="Option Button 2">
              <controlPr locked="0" defaultSize="0" autoFill="0" autoLine="0" autoPict="0">
                <anchor moveWithCells="1">
                  <from>
                    <xdr:col>2</xdr:col>
                    <xdr:colOff>9525</xdr:colOff>
                    <xdr:row>18</xdr:row>
                    <xdr:rowOff>114300</xdr:rowOff>
                  </from>
                  <to>
                    <xdr:col>2</xdr:col>
                    <xdr:colOff>1038225</xdr:colOff>
                    <xdr:row>19</xdr:row>
                    <xdr:rowOff>142875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3:K128"/>
  <sheetViews>
    <sheetView zoomScale="90" zoomScaleNormal="90" workbookViewId="0">
      <selection activeCell="C4" sqref="C4"/>
    </sheetView>
  </sheetViews>
  <sheetFormatPr defaultColWidth="9.140625" defaultRowHeight="14.25"/>
  <cols>
    <col min="1" max="1" width="4.28515625" style="5" customWidth="1"/>
    <col min="2" max="2" width="43.140625" style="5" customWidth="1"/>
    <col min="3" max="3" width="20.7109375" style="5" customWidth="1"/>
    <col min="4" max="4" width="30.7109375" style="5" customWidth="1"/>
    <col min="5" max="5" width="30.42578125" style="5" customWidth="1"/>
    <col min="6" max="6" width="28.42578125" style="5" bestFit="1" customWidth="1"/>
    <col min="7" max="7" width="12.85546875" style="5" customWidth="1"/>
    <col min="8" max="8" width="28.5703125" style="5" bestFit="1" customWidth="1"/>
    <col min="9" max="9" width="24.85546875" style="5" bestFit="1" customWidth="1"/>
    <col min="10" max="10" width="12.85546875" style="5" bestFit="1" customWidth="1"/>
    <col min="11" max="11" width="10.28515625" style="5" customWidth="1"/>
    <col min="12" max="12" width="34" style="5" bestFit="1" customWidth="1"/>
    <col min="13" max="13" width="8.28515625" style="5" bestFit="1" customWidth="1"/>
    <col min="14" max="16384" width="9.140625" style="5"/>
  </cols>
  <sheetData>
    <row r="3" spans="2:8" ht="20.25">
      <c r="B3" s="4" t="s">
        <v>235</v>
      </c>
      <c r="C3" s="99"/>
    </row>
    <row r="4" spans="2:8" ht="15">
      <c r="B4" s="100"/>
      <c r="C4" s="101"/>
      <c r="D4" s="9"/>
    </row>
    <row r="5" spans="2:8" ht="15.75" customHeight="1"/>
    <row r="6" spans="2:8">
      <c r="D6" s="102"/>
    </row>
    <row r="7" spans="2:8" ht="15">
      <c r="B7" s="103" t="s">
        <v>6</v>
      </c>
      <c r="C7" s="21"/>
    </row>
    <row r="8" spans="2:8">
      <c r="B8" s="104" t="s">
        <v>7</v>
      </c>
      <c r="C8" s="105"/>
    </row>
    <row r="9" spans="2:8">
      <c r="B9" s="104" t="s">
        <v>8</v>
      </c>
      <c r="C9" s="105"/>
      <c r="E9" s="15"/>
    </row>
    <row r="10" spans="2:8">
      <c r="B10" s="104" t="s">
        <v>109</v>
      </c>
      <c r="C10" s="106" t="str">
        <f>IFERROR(C9/C8, "-")</f>
        <v>-</v>
      </c>
      <c r="E10" s="15"/>
    </row>
    <row r="11" spans="2:8">
      <c r="C11" s="107"/>
      <c r="E11" s="15"/>
    </row>
    <row r="12" spans="2:8">
      <c r="C12" s="108"/>
      <c r="D12" s="21"/>
      <c r="E12" s="21"/>
      <c r="F12" s="21"/>
    </row>
    <row r="13" spans="2:8" ht="30" customHeight="1">
      <c r="B13" s="109" t="s">
        <v>140</v>
      </c>
      <c r="C13" s="110"/>
      <c r="D13" s="111" t="s">
        <v>9</v>
      </c>
      <c r="E13" s="111" t="s">
        <v>10</v>
      </c>
      <c r="F13" s="112" t="s">
        <v>104</v>
      </c>
      <c r="G13" s="113"/>
      <c r="H13" s="114"/>
    </row>
    <row r="14" spans="2:8">
      <c r="B14" s="16"/>
      <c r="C14" s="115" t="s">
        <v>128</v>
      </c>
      <c r="D14" s="116" t="s">
        <v>122</v>
      </c>
      <c r="E14" s="117"/>
      <c r="F14" s="118"/>
      <c r="G14" s="119" t="s">
        <v>87</v>
      </c>
      <c r="H14" s="120"/>
    </row>
    <row r="15" spans="2:8">
      <c r="B15" s="16"/>
      <c r="C15" s="121" t="s">
        <v>92</v>
      </c>
      <c r="D15" s="122" t="s">
        <v>12</v>
      </c>
      <c r="E15" s="117"/>
      <c r="F15" s="118"/>
      <c r="G15" s="123" t="s">
        <v>87</v>
      </c>
      <c r="H15" s="120"/>
    </row>
    <row r="16" spans="2:8">
      <c r="B16" s="16"/>
      <c r="C16" s="124" t="s">
        <v>130</v>
      </c>
      <c r="D16" s="125" t="s">
        <v>129</v>
      </c>
      <c r="E16" s="126"/>
      <c r="F16" s="127"/>
      <c r="G16" s="123" t="s">
        <v>87</v>
      </c>
      <c r="H16" s="120"/>
    </row>
    <row r="17" spans="2:11">
      <c r="C17" s="128"/>
      <c r="D17" s="128"/>
      <c r="E17" s="26"/>
      <c r="F17" s="26"/>
      <c r="G17" s="129"/>
      <c r="H17" s="120"/>
    </row>
    <row r="18" spans="2:11" ht="15" customHeight="1">
      <c r="B18" s="252" t="s">
        <v>107</v>
      </c>
      <c r="C18" s="130"/>
      <c r="D18" s="253" t="s">
        <v>105</v>
      </c>
      <c r="E18" s="255"/>
      <c r="F18" s="256"/>
      <c r="G18" s="131"/>
      <c r="H18" s="120"/>
    </row>
    <row r="19" spans="2:11">
      <c r="B19" s="252"/>
      <c r="C19" s="132"/>
      <c r="D19" s="253"/>
      <c r="E19" s="257"/>
      <c r="F19" s="258"/>
      <c r="G19" s="131"/>
      <c r="H19" s="120"/>
    </row>
    <row r="20" spans="2:11">
      <c r="B20" s="252"/>
      <c r="C20" s="133"/>
      <c r="D20" s="254"/>
      <c r="E20" s="259"/>
      <c r="F20" s="260"/>
      <c r="G20" s="131"/>
      <c r="H20" s="120"/>
    </row>
    <row r="21" spans="2:11" hidden="1">
      <c r="B21" s="16"/>
      <c r="C21" s="134">
        <v>2</v>
      </c>
      <c r="G21" s="131"/>
      <c r="H21" s="120"/>
    </row>
    <row r="22" spans="2:11">
      <c r="C22" s="113"/>
    </row>
    <row r="24" spans="2:11" s="137" customFormat="1" ht="30" customHeight="1">
      <c r="B24" s="135" t="s">
        <v>13</v>
      </c>
      <c r="C24" s="136"/>
      <c r="D24" s="136"/>
      <c r="E24" s="136"/>
      <c r="F24" s="136"/>
      <c r="G24" s="136"/>
      <c r="H24" s="136"/>
      <c r="I24" s="136"/>
      <c r="J24" s="136"/>
      <c r="K24" s="136"/>
    </row>
    <row r="25" spans="2:11" s="140" customFormat="1" ht="30" customHeight="1">
      <c r="B25" s="138" t="s">
        <v>14</v>
      </c>
      <c r="C25" s="139"/>
      <c r="D25" s="139"/>
      <c r="E25" s="139"/>
      <c r="F25" s="139"/>
      <c r="G25" s="139"/>
      <c r="H25" s="139"/>
      <c r="I25" s="139"/>
      <c r="J25" s="139"/>
      <c r="K25" s="139"/>
    </row>
    <row r="26" spans="2:11" ht="15">
      <c r="B26" s="141"/>
      <c r="C26" s="15"/>
      <c r="D26" s="15"/>
      <c r="E26" s="15"/>
      <c r="F26" s="15"/>
      <c r="G26" s="15"/>
      <c r="H26" s="15"/>
      <c r="I26" s="15"/>
      <c r="J26" s="15"/>
      <c r="K26" s="15"/>
    </row>
    <row r="27" spans="2:11" ht="15">
      <c r="B27" s="103" t="s">
        <v>15</v>
      </c>
      <c r="C27" s="15"/>
      <c r="D27" s="15"/>
      <c r="E27" s="15"/>
      <c r="F27" s="15"/>
      <c r="G27" s="15"/>
      <c r="H27" s="142"/>
      <c r="I27" s="142"/>
      <c r="J27" s="142"/>
    </row>
    <row r="28" spans="2:11" ht="20.100000000000001" customHeight="1">
      <c r="B28" s="245" t="s">
        <v>80</v>
      </c>
      <c r="C28" s="247" t="s">
        <v>84</v>
      </c>
      <c r="D28" s="248"/>
      <c r="E28" s="248"/>
      <c r="F28" s="249"/>
      <c r="H28" s="141"/>
      <c r="I28" s="143"/>
      <c r="J28" s="143"/>
      <c r="K28" s="15"/>
    </row>
    <row r="29" spans="2:11" ht="20.100000000000001" customHeight="1">
      <c r="B29" s="246"/>
      <c r="C29" s="144" t="s">
        <v>16</v>
      </c>
      <c r="D29" s="144" t="s">
        <v>3</v>
      </c>
      <c r="E29" s="144" t="s">
        <v>4</v>
      </c>
      <c r="F29" s="145" t="s">
        <v>5</v>
      </c>
      <c r="G29" s="146"/>
      <c r="H29" s="141"/>
      <c r="J29" s="141"/>
      <c r="K29" s="141"/>
    </row>
    <row r="30" spans="2:11">
      <c r="B30" s="69" t="s">
        <v>17</v>
      </c>
      <c r="C30" s="147"/>
      <c r="D30" s="148"/>
      <c r="E30" s="147"/>
      <c r="F30" s="149"/>
      <c r="G30" s="15"/>
      <c r="H30" s="150"/>
      <c r="I30" s="15"/>
      <c r="J30" s="15"/>
      <c r="K30" s="15"/>
    </row>
    <row r="31" spans="2:11" ht="15">
      <c r="B31" s="57" t="s">
        <v>102</v>
      </c>
      <c r="C31" s="151"/>
      <c r="D31" s="151"/>
      <c r="E31" s="151"/>
      <c r="F31" s="151"/>
      <c r="G31" s="15"/>
      <c r="H31" s="150"/>
      <c r="I31" s="141"/>
      <c r="J31" s="15"/>
      <c r="K31" s="15"/>
    </row>
    <row r="32" spans="2:11">
      <c r="B32" s="69" t="s">
        <v>56</v>
      </c>
      <c r="C32" s="147"/>
      <c r="D32" s="147"/>
      <c r="E32" s="147"/>
      <c r="F32" s="147"/>
      <c r="G32" s="15"/>
      <c r="H32" s="15"/>
      <c r="I32" s="15"/>
      <c r="J32" s="15"/>
      <c r="K32" s="15"/>
    </row>
    <row r="33" spans="1:11" ht="15" customHeight="1">
      <c r="B33" s="57" t="s">
        <v>103</v>
      </c>
      <c r="C33" s="151"/>
      <c r="D33" s="151"/>
      <c r="E33" s="151"/>
      <c r="F33" s="151"/>
      <c r="G33" s="15"/>
      <c r="H33" s="15"/>
      <c r="I33" s="15"/>
      <c r="J33" s="15"/>
      <c r="K33" s="15"/>
    </row>
    <row r="34" spans="1:11" ht="28.5">
      <c r="B34" s="152" t="s">
        <v>146</v>
      </c>
      <c r="C34" s="153"/>
      <c r="D34" s="153">
        <f>C34</f>
        <v>0</v>
      </c>
      <c r="E34" s="153">
        <v>0</v>
      </c>
      <c r="F34" s="153">
        <v>0</v>
      </c>
      <c r="G34" s="15"/>
      <c r="H34" s="15"/>
      <c r="I34" s="15"/>
      <c r="J34" s="15"/>
      <c r="K34" s="15"/>
    </row>
    <row r="35" spans="1:11" ht="29.25" customHeight="1">
      <c r="B35" s="152" t="s">
        <v>145</v>
      </c>
      <c r="C35" s="154"/>
      <c r="D35" s="154"/>
      <c r="E35" s="154"/>
      <c r="F35" s="154"/>
      <c r="G35" s="15"/>
      <c r="H35" s="15"/>
      <c r="I35" s="15"/>
      <c r="J35" s="15"/>
      <c r="K35" s="15"/>
    </row>
    <row r="36" spans="1:11" ht="29.25" hidden="1" customHeight="1">
      <c r="A36" s="155"/>
      <c r="B36" s="156" t="s">
        <v>106</v>
      </c>
      <c r="C36" s="157">
        <f>IF($C$21 = 1, C35,C34)</f>
        <v>0</v>
      </c>
      <c r="D36" s="157">
        <f>IF($C$21 = 1, D35,D34)</f>
        <v>0</v>
      </c>
      <c r="E36" s="157">
        <f>IF($C$21 = 1, E35,E34)</f>
        <v>0</v>
      </c>
      <c r="F36" s="158">
        <f>IF($C$21 =1, F35,F34)</f>
        <v>0</v>
      </c>
      <c r="G36" s="159"/>
      <c r="H36" s="159"/>
      <c r="I36" s="15"/>
      <c r="J36" s="15"/>
      <c r="K36" s="15"/>
    </row>
    <row r="37" spans="1:11" ht="15">
      <c r="H37" s="160"/>
      <c r="I37" s="160"/>
      <c r="J37" s="160"/>
      <c r="K37" s="15"/>
    </row>
    <row r="38" spans="1:11" ht="15">
      <c r="B38" s="161" t="s">
        <v>79</v>
      </c>
      <c r="C38" s="21"/>
      <c r="D38" s="21"/>
      <c r="E38" s="21"/>
      <c r="F38" s="21"/>
      <c r="H38" s="162"/>
      <c r="I38" s="162"/>
      <c r="J38" s="162"/>
      <c r="K38" s="15"/>
    </row>
    <row r="39" spans="1:11" ht="20.100000000000001" customHeight="1">
      <c r="A39" s="16"/>
      <c r="B39" s="245" t="str">
        <f>B28</f>
        <v>Jätejae</v>
      </c>
      <c r="C39" s="247" t="s">
        <v>83</v>
      </c>
      <c r="D39" s="248"/>
      <c r="E39" s="248"/>
      <c r="F39" s="249"/>
      <c r="G39" s="146"/>
      <c r="H39" s="141"/>
      <c r="I39" s="143"/>
      <c r="J39" s="143"/>
      <c r="K39" s="15"/>
    </row>
    <row r="40" spans="1:11" ht="20.100000000000001" customHeight="1">
      <c r="A40" s="16"/>
      <c r="B40" s="246"/>
      <c r="C40" s="163" t="str">
        <f>C29</f>
        <v>Kokonaismäärä</v>
      </c>
      <c r="D40" s="163" t="str">
        <f>D29</f>
        <v>Hyödyntäminen materiaalina</v>
      </c>
      <c r="E40" s="163" t="str">
        <f>E29</f>
        <v>Hyödyntäminen energiana</v>
      </c>
      <c r="F40" s="164" t="str">
        <f>F29</f>
        <v>Loppusijoitus</v>
      </c>
      <c r="G40" s="146"/>
      <c r="I40" s="141"/>
      <c r="J40" s="141"/>
      <c r="K40" s="141"/>
    </row>
    <row r="41" spans="1:11">
      <c r="A41" s="16"/>
      <c r="B41" s="128" t="s">
        <v>20</v>
      </c>
      <c r="C41" s="147"/>
      <c r="D41" s="147"/>
      <c r="E41" s="147"/>
      <c r="F41" s="149"/>
      <c r="G41" s="15"/>
      <c r="H41" s="150"/>
      <c r="I41" s="15"/>
      <c r="J41" s="15"/>
      <c r="K41" s="15"/>
    </row>
    <row r="42" spans="1:11">
      <c r="A42" s="16"/>
      <c r="B42" s="165" t="s">
        <v>21</v>
      </c>
      <c r="C42" s="151"/>
      <c r="D42" s="151"/>
      <c r="E42" s="151"/>
      <c r="F42" s="166"/>
      <c r="G42" s="15"/>
      <c r="H42" s="15"/>
      <c r="I42" s="15"/>
      <c r="J42" s="15"/>
      <c r="K42" s="15"/>
    </row>
    <row r="43" spans="1:11" ht="15">
      <c r="A43" s="16"/>
      <c r="B43" s="128" t="s">
        <v>22</v>
      </c>
      <c r="C43" s="147"/>
      <c r="D43" s="147"/>
      <c r="E43" s="147"/>
      <c r="F43" s="149"/>
      <c r="G43" s="15"/>
      <c r="H43" s="141"/>
      <c r="I43" s="15"/>
      <c r="J43" s="15"/>
      <c r="K43" s="15"/>
    </row>
    <row r="44" spans="1:11">
      <c r="A44" s="16"/>
      <c r="B44" s="167" t="s">
        <v>30</v>
      </c>
      <c r="C44" s="151"/>
      <c r="D44" s="151"/>
      <c r="E44" s="151"/>
      <c r="F44" s="166"/>
      <c r="G44" s="15"/>
      <c r="H44" s="15"/>
      <c r="I44" s="15"/>
      <c r="J44" s="15"/>
      <c r="K44" s="15"/>
    </row>
    <row r="45" spans="1:11">
      <c r="A45" s="16"/>
      <c r="B45" s="128" t="s">
        <v>131</v>
      </c>
      <c r="C45" s="147"/>
      <c r="D45" s="147"/>
      <c r="E45" s="147"/>
      <c r="F45" s="149"/>
      <c r="G45" s="15"/>
    </row>
    <row r="46" spans="1:11">
      <c r="A46" s="16"/>
      <c r="B46" s="165" t="s">
        <v>24</v>
      </c>
      <c r="C46" s="151"/>
      <c r="D46" s="151"/>
      <c r="E46" s="151"/>
      <c r="F46" s="166"/>
      <c r="G46" s="15"/>
    </row>
    <row r="47" spans="1:11" ht="15" customHeight="1">
      <c r="A47" s="16"/>
      <c r="B47" s="168" t="s">
        <v>25</v>
      </c>
      <c r="C47" s="169"/>
      <c r="D47" s="169"/>
      <c r="E47" s="169"/>
      <c r="F47" s="170"/>
      <c r="G47" s="15"/>
      <c r="H47" s="175" t="s">
        <v>138</v>
      </c>
    </row>
    <row r="48" spans="1:11" ht="15" customHeight="1">
      <c r="A48" s="16"/>
      <c r="B48" s="167" t="s">
        <v>127</v>
      </c>
      <c r="C48" s="151"/>
      <c r="D48" s="151"/>
      <c r="E48" s="151"/>
      <c r="F48" s="166"/>
      <c r="G48" s="15"/>
      <c r="H48" s="176" t="s">
        <v>135</v>
      </c>
    </row>
    <row r="49" spans="1:11" ht="15" customHeight="1">
      <c r="A49" s="16"/>
      <c r="B49" s="128" t="s">
        <v>123</v>
      </c>
      <c r="C49" s="147"/>
      <c r="D49" s="147"/>
      <c r="E49" s="147"/>
      <c r="F49" s="149"/>
      <c r="G49" s="15"/>
      <c r="H49" s="176" t="s">
        <v>136</v>
      </c>
    </row>
    <row r="50" spans="1:11" ht="28.5">
      <c r="A50" s="16"/>
      <c r="B50" s="171" t="s">
        <v>137</v>
      </c>
      <c r="C50" s="151"/>
      <c r="D50" s="151"/>
      <c r="E50" s="151"/>
      <c r="F50" s="166"/>
      <c r="G50" s="15"/>
      <c r="H50" s="177"/>
    </row>
    <row r="52" spans="1:11" s="140" customFormat="1" ht="30" customHeight="1">
      <c r="B52" s="138" t="s">
        <v>27</v>
      </c>
      <c r="C52" s="139"/>
      <c r="D52" s="139"/>
      <c r="E52" s="139"/>
      <c r="F52" s="139"/>
      <c r="G52" s="139"/>
      <c r="H52" s="139"/>
      <c r="I52" s="139"/>
      <c r="J52" s="139"/>
      <c r="K52" s="139"/>
    </row>
    <row r="53" spans="1:11" ht="15">
      <c r="B53" s="141"/>
      <c r="C53" s="15"/>
      <c r="D53" s="15"/>
      <c r="E53" s="15"/>
      <c r="F53" s="15"/>
      <c r="G53" s="15"/>
    </row>
    <row r="54" spans="1:11" ht="15" customHeight="1">
      <c r="B54" s="245" t="str">
        <f>B28</f>
        <v>Jätejae</v>
      </c>
      <c r="C54" s="247" t="s">
        <v>88</v>
      </c>
      <c r="D54" s="248"/>
      <c r="E54" s="248"/>
      <c r="F54" s="249"/>
      <c r="G54" s="213"/>
      <c r="H54" s="247" t="s">
        <v>89</v>
      </c>
      <c r="I54" s="248"/>
      <c r="J54" s="248"/>
    </row>
    <row r="55" spans="1:11" ht="16.5" customHeight="1">
      <c r="B55" s="246"/>
      <c r="C55" s="163" t="s">
        <v>90</v>
      </c>
      <c r="D55" s="163" t="s">
        <v>244</v>
      </c>
      <c r="E55" s="163" t="s">
        <v>223</v>
      </c>
      <c r="F55" s="164" t="s">
        <v>91</v>
      </c>
      <c r="G55" s="164" t="s">
        <v>11</v>
      </c>
      <c r="H55" s="163" t="s">
        <v>3</v>
      </c>
      <c r="I55" s="163" t="s">
        <v>4</v>
      </c>
      <c r="J55" s="163" t="s">
        <v>5</v>
      </c>
      <c r="K55" s="15"/>
    </row>
    <row r="56" spans="1:11">
      <c r="B56" s="216" t="s">
        <v>28</v>
      </c>
      <c r="C56" s="147"/>
      <c r="D56" s="147"/>
      <c r="E56" s="147"/>
      <c r="F56" s="149"/>
      <c r="G56" s="147">
        <f>C56+E56+F56</f>
        <v>0</v>
      </c>
      <c r="H56" s="217">
        <v>4.909230124060234E-3</v>
      </c>
      <c r="I56" s="217">
        <v>0.93263800952137876</v>
      </c>
      <c r="J56" s="218">
        <v>6.2452760354560981E-2</v>
      </c>
      <c r="K56" s="15"/>
    </row>
    <row r="57" spans="1:11">
      <c r="B57" s="215" t="s">
        <v>18</v>
      </c>
      <c r="C57" s="151"/>
      <c r="D57" s="151"/>
      <c r="E57" s="151"/>
      <c r="F57" s="166"/>
      <c r="G57" s="151">
        <f t="shared" ref="G57:G68" si="0">C57+E57+F57</f>
        <v>0</v>
      </c>
      <c r="H57" s="219">
        <v>0.88514577856722965</v>
      </c>
      <c r="I57" s="219">
        <v>0.11052298076898601</v>
      </c>
      <c r="J57" s="220">
        <v>4.3312406637842629E-3</v>
      </c>
      <c r="K57" s="15"/>
    </row>
    <row r="58" spans="1:11">
      <c r="B58" s="216" t="s">
        <v>19</v>
      </c>
      <c r="C58" s="147"/>
      <c r="D58" s="147"/>
      <c r="E58" s="147"/>
      <c r="F58" s="149"/>
      <c r="G58" s="147">
        <f t="shared" si="0"/>
        <v>0</v>
      </c>
      <c r="H58" s="217">
        <v>1</v>
      </c>
      <c r="I58" s="217">
        <v>0</v>
      </c>
      <c r="J58" s="218">
        <v>0</v>
      </c>
      <c r="K58" s="15"/>
    </row>
    <row r="59" spans="1:11" ht="14.45" customHeight="1">
      <c r="B59" s="151" t="s">
        <v>20</v>
      </c>
      <c r="C59" s="151"/>
      <c r="D59" s="151"/>
      <c r="E59" s="151"/>
      <c r="F59" s="166"/>
      <c r="G59" s="151">
        <f t="shared" si="0"/>
        <v>0</v>
      </c>
      <c r="H59" s="219">
        <v>0.92979238471194703</v>
      </c>
      <c r="I59" s="219">
        <v>7.0201628112582848E-2</v>
      </c>
      <c r="J59" s="220">
        <v>5.987175470142954E-6</v>
      </c>
      <c r="K59" s="15"/>
    </row>
    <row r="60" spans="1:11" ht="14.45" customHeight="1">
      <c r="B60" s="147" t="s">
        <v>21</v>
      </c>
      <c r="C60" s="147"/>
      <c r="D60" s="147" t="e">
        <f>C10*Palpa Suomi yhteensä</f>
        <v>#VALUE!</v>
      </c>
      <c r="E60" s="147" t="e">
        <f>0.75*D60</f>
        <v>#VALUE!</v>
      </c>
      <c r="F60" s="149"/>
      <c r="G60" s="147" t="e">
        <f>C60+E60+F60</f>
        <v>#VALUE!</v>
      </c>
      <c r="H60" s="217">
        <v>0.99842036435202597</v>
      </c>
      <c r="I60" s="217">
        <v>0</v>
      </c>
      <c r="J60" s="218">
        <v>1.5796356479743116E-3</v>
      </c>
      <c r="K60" s="15"/>
    </row>
    <row r="61" spans="1:11" ht="14.45" customHeight="1">
      <c r="B61" s="151" t="s">
        <v>22</v>
      </c>
      <c r="C61" s="151"/>
      <c r="D61" s="151" t="e">
        <f>C10*Palpa Suomi yhteensä</f>
        <v>#VALUE!</v>
      </c>
      <c r="E61" s="151" t="e">
        <f>0.99*D61</f>
        <v>#VALUE!</v>
      </c>
      <c r="F61" s="166"/>
      <c r="G61" s="151" t="e">
        <f t="shared" si="0"/>
        <v>#VALUE!</v>
      </c>
      <c r="H61" s="219">
        <v>1</v>
      </c>
      <c r="I61" s="219">
        <v>0</v>
      </c>
      <c r="J61" s="220">
        <v>0</v>
      </c>
      <c r="K61" s="15"/>
    </row>
    <row r="62" spans="1:11" ht="14.45" customHeight="1">
      <c r="B62" s="169" t="s">
        <v>30</v>
      </c>
      <c r="C62" s="147"/>
      <c r="D62" s="147"/>
      <c r="E62" s="147"/>
      <c r="F62" s="149" t="e">
        <f>0.9*E14*C10</f>
        <v>#VALUE!</v>
      </c>
      <c r="G62" s="147" t="e">
        <f t="shared" si="0"/>
        <v>#VALUE!</v>
      </c>
      <c r="H62" s="217">
        <v>0.92979238471194703</v>
      </c>
      <c r="I62" s="217">
        <v>7.0201628112582848E-2</v>
      </c>
      <c r="J62" s="218">
        <v>5.987175470142954E-6</v>
      </c>
      <c r="K62" s="15"/>
    </row>
    <row r="63" spans="1:11" ht="14.45" customHeight="1">
      <c r="B63" s="215" t="s">
        <v>23</v>
      </c>
      <c r="C63" s="151"/>
      <c r="D63" s="151"/>
      <c r="E63" s="151"/>
      <c r="F63" s="166"/>
      <c r="G63" s="151">
        <f t="shared" si="0"/>
        <v>0</v>
      </c>
      <c r="H63" s="219">
        <v>6.6742701730528806E-2</v>
      </c>
      <c r="I63" s="219">
        <v>0.93325729826947124</v>
      </c>
      <c r="J63" s="220">
        <v>0</v>
      </c>
      <c r="K63" s="15"/>
    </row>
    <row r="64" spans="1:11" ht="14.45" customHeight="1">
      <c r="B64" s="147" t="s">
        <v>24</v>
      </c>
      <c r="C64" s="147"/>
      <c r="D64" s="147" t="e">
        <f>C10*Palpa Suomi yhteensä</f>
        <v>#VALUE!</v>
      </c>
      <c r="E64" s="147" t="e">
        <f>0.96*D64</f>
        <v>#VALUE!</v>
      </c>
      <c r="F64" s="149"/>
      <c r="G64" s="147" t="e">
        <f t="shared" si="0"/>
        <v>#VALUE!</v>
      </c>
      <c r="H64" s="217">
        <v>0.40584138107854029</v>
      </c>
      <c r="I64" s="217">
        <v>0.59383813349286385</v>
      </c>
      <c r="J64" s="218">
        <v>3.204854285958465E-4</v>
      </c>
      <c r="K64" s="15"/>
    </row>
    <row r="65" spans="2:11" ht="14.45" customHeight="1">
      <c r="B65" s="151" t="s">
        <v>25</v>
      </c>
      <c r="C65" s="151"/>
      <c r="D65" s="151"/>
      <c r="E65" s="151"/>
      <c r="F65" s="166" t="e">
        <f>E15*C10</f>
        <v>#VALUE!</v>
      </c>
      <c r="G65" s="151" t="e">
        <f>C65+E65+F65</f>
        <v>#VALUE!</v>
      </c>
      <c r="H65" s="219">
        <v>0.88475041730589887</v>
      </c>
      <c r="I65" s="219">
        <v>5.1763245186342677E-2</v>
      </c>
      <c r="J65" s="220">
        <v>6.3486337507758464E-2</v>
      </c>
      <c r="K65" s="15"/>
    </row>
    <row r="66" spans="2:11" ht="14.45" customHeight="1">
      <c r="B66" s="169" t="s">
        <v>127</v>
      </c>
      <c r="C66" s="169"/>
      <c r="D66" s="169"/>
      <c r="E66" s="169"/>
      <c r="F66" s="170" t="e">
        <f>E16*C10</f>
        <v>#VALUE!</v>
      </c>
      <c r="G66" s="169" t="e">
        <f t="shared" si="0"/>
        <v>#VALUE!</v>
      </c>
      <c r="H66" s="221">
        <v>1</v>
      </c>
      <c r="I66" s="221">
        <v>0</v>
      </c>
      <c r="J66" s="222">
        <v>0</v>
      </c>
      <c r="K66" s="172"/>
    </row>
    <row r="67" spans="2:11" ht="14.45" customHeight="1">
      <c r="B67" s="215" t="s">
        <v>123</v>
      </c>
      <c r="C67" s="151"/>
      <c r="D67" s="151"/>
      <c r="E67" s="151"/>
      <c r="F67" s="166"/>
      <c r="G67" s="151">
        <f t="shared" si="0"/>
        <v>0</v>
      </c>
      <c r="H67" s="219">
        <v>0.92616545405551065</v>
      </c>
      <c r="I67" s="219">
        <v>7.3565076798706552E-2</v>
      </c>
      <c r="J67" s="220">
        <v>2.6946914578280785E-4</v>
      </c>
      <c r="K67" s="15"/>
    </row>
    <row r="68" spans="2:11" ht="14.45" customHeight="1">
      <c r="B68" s="216" t="s">
        <v>26</v>
      </c>
      <c r="C68" s="147"/>
      <c r="D68" s="147"/>
      <c r="E68" s="147"/>
      <c r="F68" s="149"/>
      <c r="G68" s="147">
        <f t="shared" si="0"/>
        <v>0</v>
      </c>
      <c r="H68" s="217">
        <v>9.8197015104067281E-2</v>
      </c>
      <c r="I68" s="217">
        <v>0.85842883279269977</v>
      </c>
      <c r="J68" s="218">
        <v>4.3374152103232949E-2</v>
      </c>
      <c r="K68" s="15"/>
    </row>
    <row r="69" spans="2:11">
      <c r="B69" s="151" t="s">
        <v>11</v>
      </c>
      <c r="C69" s="151"/>
      <c r="D69" s="151"/>
      <c r="E69" s="151"/>
      <c r="F69" s="166"/>
      <c r="G69" s="151" t="e">
        <f>SUM(G56:G68)</f>
        <v>#VALUE!</v>
      </c>
      <c r="H69" s="219"/>
      <c r="I69" s="219"/>
      <c r="J69" s="220"/>
      <c r="K69" s="15"/>
    </row>
    <row r="71" spans="2:11" s="140" customFormat="1" ht="30" customHeight="1">
      <c r="B71" s="138" t="s">
        <v>31</v>
      </c>
      <c r="C71" s="139"/>
      <c r="D71" s="139"/>
      <c r="E71" s="139"/>
      <c r="F71" s="139"/>
      <c r="G71" s="139"/>
      <c r="H71" s="139"/>
      <c r="I71" s="139"/>
      <c r="J71" s="139"/>
      <c r="K71" s="139"/>
    </row>
    <row r="72" spans="2:11" ht="15">
      <c r="B72" s="141"/>
      <c r="C72" s="15"/>
      <c r="D72" s="15"/>
      <c r="E72" s="15"/>
      <c r="F72" s="15"/>
      <c r="G72" s="15"/>
    </row>
    <row r="73" spans="2:11" ht="15">
      <c r="B73" s="245" t="str">
        <f>B28</f>
        <v>Jätejae</v>
      </c>
      <c r="C73" s="247" t="s">
        <v>82</v>
      </c>
      <c r="D73" s="248"/>
      <c r="E73" s="248"/>
      <c r="F73" s="249"/>
    </row>
    <row r="74" spans="2:11" ht="15">
      <c r="B74" s="246"/>
      <c r="C74" s="163" t="s">
        <v>16</v>
      </c>
      <c r="D74" s="163" t="s">
        <v>3</v>
      </c>
      <c r="E74" s="163" t="s">
        <v>4</v>
      </c>
      <c r="F74" s="164" t="s">
        <v>5</v>
      </c>
    </row>
    <row r="75" spans="2:11">
      <c r="B75" s="147" t="s">
        <v>28</v>
      </c>
      <c r="C75" s="147">
        <f>G56+C30+C31</f>
        <v>0</v>
      </c>
      <c r="D75" s="147">
        <f>D30+D31+G56*H56</f>
        <v>0</v>
      </c>
      <c r="E75" s="147">
        <f>E30+E31+G56*I56</f>
        <v>0</v>
      </c>
      <c r="F75" s="147">
        <f>F30+F31+G56*J56</f>
        <v>0</v>
      </c>
    </row>
    <row r="76" spans="2:11">
      <c r="B76" s="151" t="s">
        <v>18</v>
      </c>
      <c r="C76" s="151">
        <f>G57+C32+C33</f>
        <v>0</v>
      </c>
      <c r="D76" s="151">
        <f>D32+D33+G57*H57</f>
        <v>0</v>
      </c>
      <c r="E76" s="151">
        <f>E32+E33+G57*I57</f>
        <v>0</v>
      </c>
      <c r="F76" s="151">
        <f>F32+F33+G57*J57</f>
        <v>0</v>
      </c>
    </row>
    <row r="77" spans="2:11">
      <c r="B77" s="147" t="s">
        <v>19</v>
      </c>
      <c r="C77" s="147">
        <f>G58+C36</f>
        <v>0</v>
      </c>
      <c r="D77" s="147">
        <f>D36+G58*H58</f>
        <v>0</v>
      </c>
      <c r="E77" s="147">
        <f>E36+G58*I58</f>
        <v>0</v>
      </c>
      <c r="F77" s="147">
        <f>F36+G58*J58</f>
        <v>0</v>
      </c>
    </row>
    <row r="78" spans="2:11">
      <c r="B78" s="151" t="s">
        <v>20</v>
      </c>
      <c r="C78" s="151">
        <f t="shared" ref="C78:C86" si="1">C41+G59</f>
        <v>0</v>
      </c>
      <c r="D78" s="151">
        <f t="shared" ref="D78:D87" si="2">D41+G59*H59</f>
        <v>0</v>
      </c>
      <c r="E78" s="151">
        <f t="shared" ref="E78:E87" si="3">E41+G59*I59</f>
        <v>0</v>
      </c>
      <c r="F78" s="151">
        <f t="shared" ref="F78:F87" si="4">F41+G59*J59</f>
        <v>0</v>
      </c>
    </row>
    <row r="79" spans="2:11">
      <c r="B79" s="147" t="s">
        <v>21</v>
      </c>
      <c r="C79" s="147" t="e">
        <f t="shared" si="1"/>
        <v>#VALUE!</v>
      </c>
      <c r="D79" s="147" t="e">
        <f t="shared" si="2"/>
        <v>#VALUE!</v>
      </c>
      <c r="E79" s="147" t="e">
        <f t="shared" si="3"/>
        <v>#VALUE!</v>
      </c>
      <c r="F79" s="147" t="e">
        <f t="shared" si="4"/>
        <v>#VALUE!</v>
      </c>
    </row>
    <row r="80" spans="2:11">
      <c r="B80" s="151" t="s">
        <v>22</v>
      </c>
      <c r="C80" s="151" t="e">
        <f t="shared" si="1"/>
        <v>#VALUE!</v>
      </c>
      <c r="D80" s="151" t="e">
        <f>D43+G61*H61</f>
        <v>#VALUE!</v>
      </c>
      <c r="E80" s="151" t="e">
        <f t="shared" si="3"/>
        <v>#VALUE!</v>
      </c>
      <c r="F80" s="151" t="e">
        <f t="shared" si="4"/>
        <v>#VALUE!</v>
      </c>
    </row>
    <row r="81" spans="2:11">
      <c r="B81" s="147" t="s">
        <v>134</v>
      </c>
      <c r="C81" s="147" t="e">
        <f>G62</f>
        <v>#VALUE!</v>
      </c>
      <c r="D81" s="147" t="e">
        <f>G62*H62</f>
        <v>#VALUE!</v>
      </c>
      <c r="E81" s="147" t="e">
        <f>G62*I62</f>
        <v>#VALUE!</v>
      </c>
      <c r="F81" s="147" t="e">
        <f>G62*J62</f>
        <v>#VALUE!</v>
      </c>
    </row>
    <row r="82" spans="2:11">
      <c r="B82" s="151" t="s">
        <v>23</v>
      </c>
      <c r="C82" s="151">
        <f t="shared" si="1"/>
        <v>0</v>
      </c>
      <c r="D82" s="151">
        <f>D45+G63*H63</f>
        <v>0</v>
      </c>
      <c r="E82" s="151">
        <f t="shared" si="3"/>
        <v>0</v>
      </c>
      <c r="F82" s="151">
        <f t="shared" si="4"/>
        <v>0</v>
      </c>
    </row>
    <row r="83" spans="2:11">
      <c r="B83" s="147" t="s">
        <v>24</v>
      </c>
      <c r="C83" s="147" t="e">
        <f>C46+G64</f>
        <v>#VALUE!</v>
      </c>
      <c r="D83" s="147" t="e">
        <f>D46+G64*H64</f>
        <v>#VALUE!</v>
      </c>
      <c r="E83" s="147" t="e">
        <f t="shared" si="3"/>
        <v>#VALUE!</v>
      </c>
      <c r="F83" s="147" t="e">
        <f t="shared" si="4"/>
        <v>#VALUE!</v>
      </c>
    </row>
    <row r="84" spans="2:11">
      <c r="B84" s="151" t="s">
        <v>132</v>
      </c>
      <c r="C84" s="151" t="e">
        <f>G65</f>
        <v>#VALUE!</v>
      </c>
      <c r="D84" s="151" t="e">
        <f>G65*H65</f>
        <v>#VALUE!</v>
      </c>
      <c r="E84" s="151" t="e">
        <f>G65*I65</f>
        <v>#VALUE!</v>
      </c>
      <c r="F84" s="151" t="e">
        <f>G65*J65</f>
        <v>#VALUE!</v>
      </c>
    </row>
    <row r="85" spans="2:11">
      <c r="B85" s="169" t="s">
        <v>133</v>
      </c>
      <c r="C85" s="169" t="e">
        <f>G66</f>
        <v>#VALUE!</v>
      </c>
      <c r="D85" s="169" t="e">
        <f>G66*H66</f>
        <v>#VALUE!</v>
      </c>
      <c r="E85" s="169" t="e">
        <f>G66*I66</f>
        <v>#VALUE!</v>
      </c>
      <c r="F85" s="169" t="e">
        <f>G66*J66</f>
        <v>#VALUE!</v>
      </c>
    </row>
    <row r="86" spans="2:11">
      <c r="B86" s="151" t="s">
        <v>123</v>
      </c>
      <c r="C86" s="151">
        <f t="shared" si="1"/>
        <v>0</v>
      </c>
      <c r="D86" s="151">
        <f>D49+G67*H67</f>
        <v>0</v>
      </c>
      <c r="E86" s="151">
        <f t="shared" si="3"/>
        <v>0</v>
      </c>
      <c r="F86" s="151">
        <f t="shared" si="4"/>
        <v>0</v>
      </c>
    </row>
    <row r="87" spans="2:11">
      <c r="B87" s="147" t="s">
        <v>26</v>
      </c>
      <c r="C87" s="147">
        <f>C50+G68</f>
        <v>0</v>
      </c>
      <c r="D87" s="147">
        <f t="shared" si="2"/>
        <v>0</v>
      </c>
      <c r="E87" s="147">
        <f t="shared" si="3"/>
        <v>0</v>
      </c>
      <c r="F87" s="147">
        <f t="shared" si="4"/>
        <v>0</v>
      </c>
    </row>
    <row r="88" spans="2:11">
      <c r="B88" s="151" t="s">
        <v>11</v>
      </c>
      <c r="C88" s="151" t="e">
        <f>SUM(C75:C87)</f>
        <v>#VALUE!</v>
      </c>
      <c r="D88" s="151" t="e">
        <f>SUM(D75:D87)</f>
        <v>#VALUE!</v>
      </c>
      <c r="E88" s="151" t="e">
        <f>SUM(E75:E87)</f>
        <v>#VALUE!</v>
      </c>
      <c r="F88" s="151" t="e">
        <f>SUM(F75:F87)</f>
        <v>#VALUE!</v>
      </c>
      <c r="G88" s="173"/>
    </row>
    <row r="89" spans="2:11">
      <c r="B89" s="5" t="s">
        <v>141</v>
      </c>
    </row>
    <row r="91" spans="2:11" s="137" customFormat="1" ht="30" customHeight="1">
      <c r="B91" s="135" t="s">
        <v>111</v>
      </c>
      <c r="C91" s="136"/>
      <c r="D91" s="136"/>
      <c r="E91" s="136"/>
      <c r="F91" s="136"/>
      <c r="G91" s="136"/>
      <c r="H91" s="136"/>
      <c r="I91" s="136"/>
      <c r="J91" s="136"/>
      <c r="K91" s="136"/>
    </row>
    <row r="93" spans="2:11" ht="15">
      <c r="B93" s="245" t="str">
        <f>B28</f>
        <v>Jätejae</v>
      </c>
      <c r="C93" s="247" t="s">
        <v>112</v>
      </c>
      <c r="D93" s="248"/>
      <c r="E93" s="248"/>
      <c r="F93" s="249"/>
      <c r="H93" s="250" t="s">
        <v>89</v>
      </c>
      <c r="I93" s="248"/>
      <c r="J93" s="251"/>
    </row>
    <row r="94" spans="2:11" ht="15">
      <c r="B94" s="246"/>
      <c r="C94" s="163" t="s">
        <v>16</v>
      </c>
      <c r="D94" s="163" t="s">
        <v>3</v>
      </c>
      <c r="E94" s="163" t="s">
        <v>4</v>
      </c>
      <c r="F94" s="164" t="s">
        <v>5</v>
      </c>
      <c r="H94" s="163" t="s">
        <v>3</v>
      </c>
      <c r="I94" s="163" t="s">
        <v>4</v>
      </c>
      <c r="J94" s="163" t="s">
        <v>5</v>
      </c>
    </row>
    <row r="95" spans="2:11">
      <c r="B95" s="147" t="s">
        <v>28</v>
      </c>
      <c r="C95" s="147">
        <f>Petra!N27</f>
        <v>0</v>
      </c>
      <c r="D95" s="147">
        <f>C95*H95</f>
        <v>0</v>
      </c>
      <c r="E95" s="147">
        <f>C95*I95</f>
        <v>0</v>
      </c>
      <c r="F95" s="147">
        <f>C95*J95</f>
        <v>0</v>
      </c>
      <c r="G95" s="174"/>
      <c r="H95" s="217">
        <v>4.909230124060234E-3</v>
      </c>
      <c r="I95" s="217">
        <v>0.93263800952137876</v>
      </c>
      <c r="J95" s="218">
        <v>6.2452760354560981E-2</v>
      </c>
    </row>
    <row r="96" spans="2:11">
      <c r="B96" s="151" t="s">
        <v>18</v>
      </c>
      <c r="C96" s="151">
        <f>Petra!O27</f>
        <v>0</v>
      </c>
      <c r="D96" s="151">
        <f>C96*H96</f>
        <v>0</v>
      </c>
      <c r="E96" s="151">
        <f t="shared" ref="E96:E107" si="5">C96*I96</f>
        <v>0</v>
      </c>
      <c r="F96" s="151">
        <f t="shared" ref="F96:F107" si="6">C96*J96</f>
        <v>0</v>
      </c>
      <c r="G96" s="174"/>
      <c r="H96" s="219">
        <v>0.88514577856722965</v>
      </c>
      <c r="I96" s="219">
        <v>0.11052298076898608</v>
      </c>
      <c r="J96" s="220">
        <v>4.3312406637842629E-3</v>
      </c>
    </row>
    <row r="97" spans="2:11">
      <c r="B97" s="216" t="s">
        <v>19</v>
      </c>
      <c r="C97" s="147"/>
      <c r="D97" s="147"/>
      <c r="E97" s="147"/>
      <c r="F97" s="147"/>
      <c r="G97" s="174"/>
      <c r="H97" s="217">
        <v>1</v>
      </c>
      <c r="I97" s="217">
        <v>0</v>
      </c>
      <c r="J97" s="218">
        <v>0</v>
      </c>
    </row>
    <row r="98" spans="2:11">
      <c r="B98" s="151" t="s">
        <v>29</v>
      </c>
      <c r="C98" s="151">
        <f>Petra!P27</f>
        <v>0</v>
      </c>
      <c r="D98" s="151">
        <f>C98*H98</f>
        <v>0</v>
      </c>
      <c r="E98" s="151">
        <f>C98*I98</f>
        <v>0</v>
      </c>
      <c r="F98" s="151">
        <f>C98*J98</f>
        <v>0</v>
      </c>
      <c r="G98" s="174"/>
      <c r="H98" s="219">
        <v>0.92979238471194703</v>
      </c>
      <c r="I98" s="219">
        <v>7.0201628112582848E-2</v>
      </c>
      <c r="J98" s="220">
        <v>5.987175470142954E-6</v>
      </c>
    </row>
    <row r="99" spans="2:11">
      <c r="B99" s="147" t="s">
        <v>21</v>
      </c>
      <c r="C99" s="147" t="e">
        <f>Petra!Q27+0.25*D60</f>
        <v>#VALUE!</v>
      </c>
      <c r="D99" s="147" t="e">
        <f>Petra!Q27*H99+0.25*D60</f>
        <v>#VALUE!</v>
      </c>
      <c r="E99" s="147">
        <f>Petra!Q27*I99</f>
        <v>0</v>
      </c>
      <c r="F99" s="147">
        <f>Petra!Q27*J99</f>
        <v>0</v>
      </c>
      <c r="G99" s="174"/>
      <c r="H99" s="217">
        <v>0.99842036435202597</v>
      </c>
      <c r="I99" s="217">
        <v>0</v>
      </c>
      <c r="J99" s="218">
        <v>1.5796356479743116E-3</v>
      </c>
    </row>
    <row r="100" spans="2:11">
      <c r="B100" s="151" t="s">
        <v>22</v>
      </c>
      <c r="C100" s="151" t="e">
        <f>Petra!R27+0.01*D61</f>
        <v>#VALUE!</v>
      </c>
      <c r="D100" s="151" t="e">
        <f>Petra!R27*H100+0.01*D61</f>
        <v>#VALUE!</v>
      </c>
      <c r="E100" s="151">
        <f>Petra!R27*I100</f>
        <v>0</v>
      </c>
      <c r="F100" s="151">
        <f>Petra!R27*J100</f>
        <v>0</v>
      </c>
      <c r="G100" s="174"/>
      <c r="H100" s="219">
        <v>1</v>
      </c>
      <c r="I100" s="219">
        <v>0</v>
      </c>
      <c r="J100" s="220">
        <v>0</v>
      </c>
    </row>
    <row r="101" spans="2:11">
      <c r="B101" s="216" t="s">
        <v>30</v>
      </c>
      <c r="C101" s="147"/>
      <c r="D101" s="147"/>
      <c r="E101" s="147"/>
      <c r="F101" s="147"/>
      <c r="G101" s="174"/>
      <c r="H101" s="217">
        <v>0.92979238471194703</v>
      </c>
      <c r="I101" s="217">
        <v>7.0201628112582848E-2</v>
      </c>
      <c r="J101" s="218">
        <v>5.987175470142954E-6</v>
      </c>
    </row>
    <row r="102" spans="2:11">
      <c r="B102" s="151" t="s">
        <v>23</v>
      </c>
      <c r="C102" s="151">
        <f>Petra!S27</f>
        <v>0</v>
      </c>
      <c r="D102" s="151">
        <f t="shared" ref="D102:D107" si="7">C102*H102</f>
        <v>0</v>
      </c>
      <c r="E102" s="151">
        <f t="shared" si="5"/>
        <v>0</v>
      </c>
      <c r="F102" s="151">
        <f t="shared" si="6"/>
        <v>0</v>
      </c>
      <c r="G102" s="174"/>
      <c r="H102" s="219">
        <v>6.6742701730528806E-2</v>
      </c>
      <c r="I102" s="219">
        <v>0.93325729826947124</v>
      </c>
      <c r="J102" s="220">
        <v>0</v>
      </c>
    </row>
    <row r="103" spans="2:11">
      <c r="B103" s="147" t="s">
        <v>24</v>
      </c>
      <c r="C103" s="147" t="e">
        <f>Petra!T27+0.04*D64</f>
        <v>#VALUE!</v>
      </c>
      <c r="D103" s="147" t="e">
        <f>Petra!T27*H103+0.04*D64</f>
        <v>#VALUE!</v>
      </c>
      <c r="E103" s="147">
        <f>Petra!T27*I103</f>
        <v>0</v>
      </c>
      <c r="F103" s="147">
        <f>Petra!T27*J103</f>
        <v>0</v>
      </c>
      <c r="G103" s="174"/>
      <c r="H103" s="217">
        <v>0.40584138107854029</v>
      </c>
      <c r="I103" s="217">
        <v>0.59383813349286385</v>
      </c>
      <c r="J103" s="218">
        <v>3.204854285958465E-4</v>
      </c>
    </row>
    <row r="104" spans="2:11">
      <c r="B104" s="151" t="s">
        <v>25</v>
      </c>
      <c r="C104" s="151">
        <f>Petra!U27</f>
        <v>0</v>
      </c>
      <c r="D104" s="151">
        <f>C104*H104</f>
        <v>0</v>
      </c>
      <c r="E104" s="151">
        <f t="shared" si="5"/>
        <v>0</v>
      </c>
      <c r="F104" s="151">
        <f t="shared" si="6"/>
        <v>0</v>
      </c>
      <c r="G104" s="174"/>
      <c r="H104" s="219">
        <v>0.88475041730589887</v>
      </c>
      <c r="I104" s="219">
        <v>5.1763245186342677E-2</v>
      </c>
      <c r="J104" s="220">
        <v>6.3486337507758464E-2</v>
      </c>
    </row>
    <row r="105" spans="2:11">
      <c r="B105" s="169" t="s">
        <v>127</v>
      </c>
      <c r="C105" s="169">
        <f>Petra!V27</f>
        <v>0</v>
      </c>
      <c r="D105" s="169">
        <f>C105*H105</f>
        <v>0</v>
      </c>
      <c r="E105" s="169">
        <f>C105*I105</f>
        <v>0</v>
      </c>
      <c r="F105" s="169">
        <f t="shared" si="6"/>
        <v>0</v>
      </c>
      <c r="G105" s="174"/>
      <c r="H105" s="221">
        <v>1</v>
      </c>
      <c r="I105" s="221">
        <v>0</v>
      </c>
      <c r="J105" s="222">
        <v>0</v>
      </c>
    </row>
    <row r="106" spans="2:11">
      <c r="B106" s="215" t="s">
        <v>123</v>
      </c>
      <c r="C106" s="151"/>
      <c r="D106" s="151"/>
      <c r="E106" s="151"/>
      <c r="F106" s="151"/>
      <c r="G106" s="174"/>
      <c r="H106" s="219">
        <v>0.92616545405551065</v>
      </c>
      <c r="I106" s="219">
        <v>7.3565076798706552E-2</v>
      </c>
      <c r="J106" s="220">
        <v>2.6946914578280785E-4</v>
      </c>
    </row>
    <row r="107" spans="2:11">
      <c r="B107" s="147" t="s">
        <v>26</v>
      </c>
      <c r="C107" s="147">
        <f>Petra!W27</f>
        <v>0</v>
      </c>
      <c r="D107" s="147">
        <f t="shared" si="7"/>
        <v>0</v>
      </c>
      <c r="E107" s="147">
        <f t="shared" si="5"/>
        <v>0</v>
      </c>
      <c r="F107" s="147">
        <f t="shared" si="6"/>
        <v>0</v>
      </c>
      <c r="G107" s="174"/>
      <c r="H107" s="217">
        <v>9.8197015104067281E-2</v>
      </c>
      <c r="I107" s="217">
        <v>0.85842883279269977</v>
      </c>
      <c r="J107" s="218">
        <v>4.3374152103232949E-2</v>
      </c>
    </row>
    <row r="108" spans="2:11">
      <c r="B108" s="151" t="s">
        <v>11</v>
      </c>
      <c r="C108" s="151" t="e">
        <f>SUM(C95:C107)</f>
        <v>#VALUE!</v>
      </c>
      <c r="D108" s="151" t="e">
        <f t="shared" ref="D108:F108" si="8">SUM(D95:D107)</f>
        <v>#VALUE!</v>
      </c>
      <c r="E108" s="151">
        <f t="shared" si="8"/>
        <v>0</v>
      </c>
      <c r="F108" s="151">
        <f t="shared" si="8"/>
        <v>0</v>
      </c>
      <c r="G108" s="173"/>
      <c r="H108" s="219"/>
      <c r="I108" s="219"/>
      <c r="J108" s="220"/>
    </row>
    <row r="111" spans="2:11" s="137" customFormat="1" ht="30" customHeight="1">
      <c r="B111" s="135" t="s">
        <v>32</v>
      </c>
      <c r="C111" s="136"/>
      <c r="D111" s="136"/>
      <c r="E111" s="136"/>
      <c r="F111" s="136"/>
      <c r="G111" s="136"/>
      <c r="H111" s="136"/>
      <c r="I111" s="136"/>
      <c r="J111" s="136"/>
      <c r="K111" s="136"/>
    </row>
    <row r="113" spans="2:6" ht="15">
      <c r="B113" s="245" t="str">
        <f>B28</f>
        <v>Jätejae</v>
      </c>
      <c r="C113" s="247" t="s">
        <v>81</v>
      </c>
      <c r="D113" s="248"/>
      <c r="E113" s="248"/>
      <c r="F113" s="249"/>
    </row>
    <row r="114" spans="2:6" ht="15">
      <c r="B114" s="246"/>
      <c r="C114" s="163" t="s">
        <v>16</v>
      </c>
      <c r="D114" s="163" t="s">
        <v>3</v>
      </c>
      <c r="E114" s="163" t="s">
        <v>4</v>
      </c>
      <c r="F114" s="164" t="s">
        <v>5</v>
      </c>
    </row>
    <row r="115" spans="2:6">
      <c r="B115" s="147" t="s">
        <v>28</v>
      </c>
      <c r="C115" s="147">
        <f>C75+C95</f>
        <v>0</v>
      </c>
      <c r="D115" s="147">
        <f t="shared" ref="C115:F117" si="9">D75+D95</f>
        <v>0</v>
      </c>
      <c r="E115" s="147">
        <f t="shared" si="9"/>
        <v>0</v>
      </c>
      <c r="F115" s="147">
        <f t="shared" si="9"/>
        <v>0</v>
      </c>
    </row>
    <row r="116" spans="2:6">
      <c r="B116" s="151" t="s">
        <v>18</v>
      </c>
      <c r="C116" s="151">
        <f t="shared" si="9"/>
        <v>0</v>
      </c>
      <c r="D116" s="151">
        <f t="shared" si="9"/>
        <v>0</v>
      </c>
      <c r="E116" s="151">
        <f t="shared" si="9"/>
        <v>0</v>
      </c>
      <c r="F116" s="151">
        <f t="shared" si="9"/>
        <v>0</v>
      </c>
    </row>
    <row r="117" spans="2:6">
      <c r="B117" s="147" t="s">
        <v>19</v>
      </c>
      <c r="C117" s="147">
        <f t="shared" si="9"/>
        <v>0</v>
      </c>
      <c r="D117" s="147">
        <f t="shared" si="9"/>
        <v>0</v>
      </c>
      <c r="E117" s="147">
        <f t="shared" si="9"/>
        <v>0</v>
      </c>
      <c r="F117" s="147">
        <f t="shared" si="9"/>
        <v>0</v>
      </c>
    </row>
    <row r="118" spans="2:6">
      <c r="B118" s="151" t="s">
        <v>29</v>
      </c>
      <c r="C118" s="151" t="e">
        <f>C78+C81+C98+C101</f>
        <v>#VALUE!</v>
      </c>
      <c r="D118" s="151" t="e">
        <f>D78+D98+D81+D101</f>
        <v>#VALUE!</v>
      </c>
      <c r="E118" s="151" t="e">
        <f>E78+E98+E81+E101</f>
        <v>#VALUE!</v>
      </c>
      <c r="F118" s="151" t="e">
        <f>F78+F98+F81+F101</f>
        <v>#VALUE!</v>
      </c>
    </row>
    <row r="119" spans="2:6">
      <c r="B119" s="147" t="s">
        <v>21</v>
      </c>
      <c r="C119" s="147" t="e">
        <f t="shared" ref="C119:F120" si="10">C79+C99</f>
        <v>#VALUE!</v>
      </c>
      <c r="D119" s="147" t="e">
        <f t="shared" si="10"/>
        <v>#VALUE!</v>
      </c>
      <c r="E119" s="147" t="e">
        <f t="shared" si="10"/>
        <v>#VALUE!</v>
      </c>
      <c r="F119" s="147" t="e">
        <f t="shared" si="10"/>
        <v>#VALUE!</v>
      </c>
    </row>
    <row r="120" spans="2:6">
      <c r="B120" s="151" t="s">
        <v>22</v>
      </c>
      <c r="C120" s="151" t="e">
        <f t="shared" si="10"/>
        <v>#VALUE!</v>
      </c>
      <c r="D120" s="151" t="e">
        <f t="shared" si="10"/>
        <v>#VALUE!</v>
      </c>
      <c r="E120" s="151" t="e">
        <f t="shared" si="10"/>
        <v>#VALUE!</v>
      </c>
      <c r="F120" s="151" t="e">
        <f t="shared" si="10"/>
        <v>#VALUE!</v>
      </c>
    </row>
    <row r="121" spans="2:6">
      <c r="B121" s="147" t="s">
        <v>23</v>
      </c>
      <c r="C121" s="147">
        <f t="shared" ref="C121:F126" si="11">C82+C102</f>
        <v>0</v>
      </c>
      <c r="D121" s="147">
        <f t="shared" si="11"/>
        <v>0</v>
      </c>
      <c r="E121" s="147">
        <f t="shared" si="11"/>
        <v>0</v>
      </c>
      <c r="F121" s="147">
        <f t="shared" si="11"/>
        <v>0</v>
      </c>
    </row>
    <row r="122" spans="2:6">
      <c r="B122" s="151" t="s">
        <v>24</v>
      </c>
      <c r="C122" s="151" t="e">
        <f t="shared" si="11"/>
        <v>#VALUE!</v>
      </c>
      <c r="D122" s="151" t="e">
        <f t="shared" si="11"/>
        <v>#VALUE!</v>
      </c>
      <c r="E122" s="151" t="e">
        <f t="shared" si="11"/>
        <v>#VALUE!</v>
      </c>
      <c r="F122" s="151" t="e">
        <f t="shared" si="11"/>
        <v>#VALUE!</v>
      </c>
    </row>
    <row r="123" spans="2:6">
      <c r="B123" s="147" t="s">
        <v>25</v>
      </c>
      <c r="C123" s="147" t="e">
        <f>C84+C104</f>
        <v>#VALUE!</v>
      </c>
      <c r="D123" s="147" t="e">
        <f>D84+D104</f>
        <v>#VALUE!</v>
      </c>
      <c r="E123" s="147" t="e">
        <f>E84+E104</f>
        <v>#VALUE!</v>
      </c>
      <c r="F123" s="147" t="e">
        <f>F84+F104</f>
        <v>#VALUE!</v>
      </c>
    </row>
    <row r="124" spans="2:6">
      <c r="B124" s="151" t="s">
        <v>127</v>
      </c>
      <c r="C124" s="151" t="e">
        <f>C85+C105</f>
        <v>#VALUE!</v>
      </c>
      <c r="D124" s="151" t="e">
        <f t="shared" si="11"/>
        <v>#VALUE!</v>
      </c>
      <c r="E124" s="151" t="e">
        <f>E85+E105</f>
        <v>#VALUE!</v>
      </c>
      <c r="F124" s="151" t="e">
        <f t="shared" si="11"/>
        <v>#VALUE!</v>
      </c>
    </row>
    <row r="125" spans="2:6">
      <c r="B125" s="169" t="s">
        <v>123</v>
      </c>
      <c r="C125" s="169">
        <f t="shared" si="11"/>
        <v>0</v>
      </c>
      <c r="D125" s="169">
        <f t="shared" si="11"/>
        <v>0</v>
      </c>
      <c r="E125" s="169">
        <f t="shared" si="11"/>
        <v>0</v>
      </c>
      <c r="F125" s="169">
        <f t="shared" si="11"/>
        <v>0</v>
      </c>
    </row>
    <row r="126" spans="2:6">
      <c r="B126" s="151" t="s">
        <v>26</v>
      </c>
      <c r="C126" s="151">
        <f t="shared" si="11"/>
        <v>0</v>
      </c>
      <c r="D126" s="151">
        <f t="shared" si="11"/>
        <v>0</v>
      </c>
      <c r="E126" s="151">
        <f t="shared" si="11"/>
        <v>0</v>
      </c>
      <c r="F126" s="151">
        <f t="shared" si="11"/>
        <v>0</v>
      </c>
    </row>
    <row r="127" spans="2:6">
      <c r="B127" s="147" t="s">
        <v>11</v>
      </c>
      <c r="C127" s="147" t="e">
        <f>SUM(C115:C126)</f>
        <v>#VALUE!</v>
      </c>
      <c r="D127" s="147" t="e">
        <f t="shared" ref="D127:F127" si="12">SUM(D115:D126)</f>
        <v>#VALUE!</v>
      </c>
      <c r="E127" s="147" t="e">
        <f t="shared" si="12"/>
        <v>#VALUE!</v>
      </c>
      <c r="F127" s="147" t="e">
        <f t="shared" si="12"/>
        <v>#VALUE!</v>
      </c>
    </row>
    <row r="128" spans="2:6">
      <c r="C128" s="173"/>
    </row>
  </sheetData>
  <mergeCells count="17">
    <mergeCell ref="B39:B40"/>
    <mergeCell ref="C39:F39"/>
    <mergeCell ref="B18:B20"/>
    <mergeCell ref="D18:D20"/>
    <mergeCell ref="E18:F20"/>
    <mergeCell ref="B28:B29"/>
    <mergeCell ref="C28:F28"/>
    <mergeCell ref="B113:B114"/>
    <mergeCell ref="C113:F113"/>
    <mergeCell ref="B54:B55"/>
    <mergeCell ref="H54:J54"/>
    <mergeCell ref="B73:B74"/>
    <mergeCell ref="C73:F73"/>
    <mergeCell ref="B93:B94"/>
    <mergeCell ref="C93:F93"/>
    <mergeCell ref="H93:J93"/>
    <mergeCell ref="C54:F54"/>
  </mergeCells>
  <hyperlinks>
    <hyperlink ref="G15" r:id="rId1"/>
    <hyperlink ref="G14" r:id="rId2"/>
    <hyperlink ref="G16" r:id="rId3"/>
  </hyperlinks>
  <pageMargins left="0.7" right="0.7" top="0.75" bottom="0.75" header="0.3" footer="0.3"/>
  <pageSetup paperSize="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6385" r:id="rId7" name="Option Button 1">
              <controlPr locked="0" defaultSize="0" autoFill="0" autoLine="0" autoPict="0">
                <anchor moveWithCells="1">
                  <from>
                    <xdr:col>2</xdr:col>
                    <xdr:colOff>19050</xdr:colOff>
                    <xdr:row>17</xdr:row>
                    <xdr:rowOff>38100</xdr:rowOff>
                  </from>
                  <to>
                    <xdr:col>2</xdr:col>
                    <xdr:colOff>1066800</xdr:colOff>
                    <xdr:row>18</xdr:row>
                    <xdr:rowOff>66675</xdr:rowOff>
                  </to>
                </anchor>
              </controlPr>
            </control>
          </mc:Choice>
        </mc:AlternateContent>
        <mc:AlternateContent xmlns:mc="http://schemas.openxmlformats.org/markup-compatibility/2006">
          <mc:Choice Requires="x14">
            <control shapeId="16386" r:id="rId8" name="Option Button 2">
              <controlPr locked="0" defaultSize="0" autoFill="0" autoLine="0" autoPict="0">
                <anchor moveWithCells="1">
                  <from>
                    <xdr:col>2</xdr:col>
                    <xdr:colOff>9525</xdr:colOff>
                    <xdr:row>18</xdr:row>
                    <xdr:rowOff>114300</xdr:rowOff>
                  </from>
                  <to>
                    <xdr:col>2</xdr:col>
                    <xdr:colOff>1038225</xdr:colOff>
                    <xdr:row>19</xdr:row>
                    <xdr:rowOff>142875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3:K128"/>
  <sheetViews>
    <sheetView zoomScale="90" zoomScaleNormal="90" workbookViewId="0">
      <selection activeCell="C4" sqref="C4"/>
    </sheetView>
  </sheetViews>
  <sheetFormatPr defaultColWidth="9.140625" defaultRowHeight="14.25"/>
  <cols>
    <col min="1" max="1" width="4.28515625" style="5" customWidth="1"/>
    <col min="2" max="2" width="43.140625" style="5" customWidth="1"/>
    <col min="3" max="3" width="20.7109375" style="5" customWidth="1"/>
    <col min="4" max="4" width="30.7109375" style="5" customWidth="1"/>
    <col min="5" max="5" width="30.42578125" style="5" customWidth="1"/>
    <col min="6" max="6" width="28.42578125" style="5" bestFit="1" customWidth="1"/>
    <col min="7" max="7" width="12.85546875" style="5" customWidth="1"/>
    <col min="8" max="8" width="28.5703125" style="5" bestFit="1" customWidth="1"/>
    <col min="9" max="9" width="24.85546875" style="5" bestFit="1" customWidth="1"/>
    <col min="10" max="10" width="12.85546875" style="5" bestFit="1" customWidth="1"/>
    <col min="11" max="11" width="10.28515625" style="5" customWidth="1"/>
    <col min="12" max="12" width="34" style="5" bestFit="1" customWidth="1"/>
    <col min="13" max="13" width="8.28515625" style="5" bestFit="1" customWidth="1"/>
    <col min="14" max="16384" width="9.140625" style="5"/>
  </cols>
  <sheetData>
    <row r="3" spans="2:8" ht="20.25">
      <c r="B3" s="4" t="s">
        <v>236</v>
      </c>
      <c r="C3" s="99"/>
    </row>
    <row r="4" spans="2:8" ht="15">
      <c r="B4" s="100"/>
      <c r="C4" s="101"/>
      <c r="D4" s="9"/>
    </row>
    <row r="5" spans="2:8" ht="15.75" customHeight="1"/>
    <row r="6" spans="2:8">
      <c r="D6" s="102"/>
    </row>
    <row r="7" spans="2:8" ht="15">
      <c r="B7" s="103" t="s">
        <v>6</v>
      </c>
      <c r="C7" s="21"/>
    </row>
    <row r="8" spans="2:8">
      <c r="B8" s="104" t="s">
        <v>7</v>
      </c>
      <c r="C8" s="105"/>
    </row>
    <row r="9" spans="2:8">
      <c r="B9" s="104" t="s">
        <v>8</v>
      </c>
      <c r="C9" s="105"/>
      <c r="E9" s="15"/>
    </row>
    <row r="10" spans="2:8">
      <c r="B10" s="104" t="s">
        <v>109</v>
      </c>
      <c r="C10" s="106" t="str">
        <f>IFERROR(C9/C8, "-")</f>
        <v>-</v>
      </c>
      <c r="E10" s="15"/>
    </row>
    <row r="11" spans="2:8">
      <c r="C11" s="107"/>
      <c r="E11" s="15"/>
    </row>
    <row r="12" spans="2:8">
      <c r="C12" s="108"/>
      <c r="D12" s="21"/>
      <c r="E12" s="21"/>
      <c r="F12" s="21"/>
    </row>
    <row r="13" spans="2:8" ht="30" customHeight="1">
      <c r="B13" s="109" t="s">
        <v>140</v>
      </c>
      <c r="C13" s="110"/>
      <c r="D13" s="111" t="s">
        <v>9</v>
      </c>
      <c r="E13" s="111" t="s">
        <v>10</v>
      </c>
      <c r="F13" s="112" t="s">
        <v>104</v>
      </c>
      <c r="G13" s="113"/>
      <c r="H13" s="114"/>
    </row>
    <row r="14" spans="2:8">
      <c r="B14" s="16"/>
      <c r="C14" s="115" t="s">
        <v>128</v>
      </c>
      <c r="D14" s="116" t="s">
        <v>122</v>
      </c>
      <c r="E14" s="117"/>
      <c r="F14" s="118"/>
      <c r="G14" s="119" t="s">
        <v>87</v>
      </c>
      <c r="H14" s="120"/>
    </row>
    <row r="15" spans="2:8">
      <c r="B15" s="16"/>
      <c r="C15" s="121" t="s">
        <v>92</v>
      </c>
      <c r="D15" s="122" t="s">
        <v>12</v>
      </c>
      <c r="E15" s="117"/>
      <c r="F15" s="118"/>
      <c r="G15" s="123" t="s">
        <v>87</v>
      </c>
      <c r="H15" s="120"/>
    </row>
    <row r="16" spans="2:8">
      <c r="B16" s="16"/>
      <c r="C16" s="124" t="s">
        <v>130</v>
      </c>
      <c r="D16" s="125" t="s">
        <v>129</v>
      </c>
      <c r="E16" s="126"/>
      <c r="F16" s="127"/>
      <c r="G16" s="123" t="s">
        <v>87</v>
      </c>
      <c r="H16" s="120"/>
    </row>
    <row r="17" spans="2:11">
      <c r="C17" s="128"/>
      <c r="D17" s="128"/>
      <c r="E17" s="26"/>
      <c r="F17" s="26"/>
      <c r="G17" s="129"/>
      <c r="H17" s="120"/>
    </row>
    <row r="18" spans="2:11" ht="15" customHeight="1">
      <c r="B18" s="252" t="s">
        <v>107</v>
      </c>
      <c r="C18" s="130"/>
      <c r="D18" s="253" t="s">
        <v>105</v>
      </c>
      <c r="E18" s="255"/>
      <c r="F18" s="256"/>
      <c r="G18" s="131"/>
      <c r="H18" s="120"/>
    </row>
    <row r="19" spans="2:11">
      <c r="B19" s="252"/>
      <c r="C19" s="132"/>
      <c r="D19" s="253"/>
      <c r="E19" s="257"/>
      <c r="F19" s="258"/>
      <c r="G19" s="131"/>
      <c r="H19" s="120"/>
    </row>
    <row r="20" spans="2:11">
      <c r="B20" s="252"/>
      <c r="C20" s="133"/>
      <c r="D20" s="254"/>
      <c r="E20" s="259"/>
      <c r="F20" s="260"/>
      <c r="G20" s="131"/>
      <c r="H20" s="120"/>
    </row>
    <row r="21" spans="2:11" hidden="1">
      <c r="B21" s="16"/>
      <c r="C21" s="134">
        <v>2</v>
      </c>
      <c r="G21" s="131"/>
      <c r="H21" s="120"/>
    </row>
    <row r="22" spans="2:11">
      <c r="C22" s="113"/>
    </row>
    <row r="24" spans="2:11" s="137" customFormat="1" ht="30" customHeight="1">
      <c r="B24" s="135" t="s">
        <v>13</v>
      </c>
      <c r="C24" s="136"/>
      <c r="D24" s="136"/>
      <c r="E24" s="136"/>
      <c r="F24" s="136"/>
      <c r="G24" s="136"/>
      <c r="H24" s="136"/>
      <c r="I24" s="136"/>
      <c r="J24" s="136"/>
      <c r="K24" s="136"/>
    </row>
    <row r="25" spans="2:11" s="140" customFormat="1" ht="30" customHeight="1">
      <c r="B25" s="138" t="s">
        <v>14</v>
      </c>
      <c r="C25" s="139"/>
      <c r="D25" s="139"/>
      <c r="E25" s="139"/>
      <c r="F25" s="139"/>
      <c r="G25" s="139"/>
      <c r="H25" s="139"/>
      <c r="I25" s="139"/>
      <c r="J25" s="139"/>
      <c r="K25" s="139"/>
    </row>
    <row r="26" spans="2:11" ht="15">
      <c r="B26" s="141"/>
      <c r="C26" s="15"/>
      <c r="D26" s="15"/>
      <c r="E26" s="15"/>
      <c r="F26" s="15"/>
      <c r="G26" s="15"/>
      <c r="H26" s="15"/>
      <c r="I26" s="15"/>
      <c r="J26" s="15"/>
      <c r="K26" s="15"/>
    </row>
    <row r="27" spans="2:11" ht="15">
      <c r="B27" s="103" t="s">
        <v>15</v>
      </c>
      <c r="C27" s="15"/>
      <c r="D27" s="15"/>
      <c r="E27" s="15"/>
      <c r="F27" s="15"/>
      <c r="G27" s="15"/>
      <c r="H27" s="142"/>
      <c r="I27" s="142"/>
      <c r="J27" s="142"/>
    </row>
    <row r="28" spans="2:11" ht="20.100000000000001" customHeight="1">
      <c r="B28" s="245" t="s">
        <v>80</v>
      </c>
      <c r="C28" s="247" t="s">
        <v>84</v>
      </c>
      <c r="D28" s="248"/>
      <c r="E28" s="248"/>
      <c r="F28" s="249"/>
      <c r="H28" s="141"/>
      <c r="I28" s="143"/>
      <c r="J28" s="143"/>
      <c r="K28" s="15"/>
    </row>
    <row r="29" spans="2:11" ht="20.100000000000001" customHeight="1">
      <c r="B29" s="246"/>
      <c r="C29" s="144" t="s">
        <v>16</v>
      </c>
      <c r="D29" s="144" t="s">
        <v>3</v>
      </c>
      <c r="E29" s="144" t="s">
        <v>4</v>
      </c>
      <c r="F29" s="145" t="s">
        <v>5</v>
      </c>
      <c r="G29" s="146"/>
      <c r="H29" s="141"/>
      <c r="J29" s="141"/>
      <c r="K29" s="141"/>
    </row>
    <row r="30" spans="2:11">
      <c r="B30" s="69" t="s">
        <v>17</v>
      </c>
      <c r="C30" s="147"/>
      <c r="D30" s="148"/>
      <c r="E30" s="147"/>
      <c r="F30" s="149"/>
      <c r="G30" s="15"/>
      <c r="H30" s="150"/>
      <c r="I30" s="15"/>
      <c r="J30" s="15"/>
      <c r="K30" s="15"/>
    </row>
    <row r="31" spans="2:11" ht="15">
      <c r="B31" s="57" t="s">
        <v>102</v>
      </c>
      <c r="C31" s="151"/>
      <c r="D31" s="151"/>
      <c r="E31" s="151"/>
      <c r="F31" s="151"/>
      <c r="G31" s="15"/>
      <c r="H31" s="150"/>
      <c r="I31" s="141"/>
      <c r="J31" s="15"/>
      <c r="K31" s="15"/>
    </row>
    <row r="32" spans="2:11">
      <c r="B32" s="69" t="s">
        <v>56</v>
      </c>
      <c r="C32" s="147"/>
      <c r="D32" s="147"/>
      <c r="E32" s="147"/>
      <c r="F32" s="147"/>
      <c r="G32" s="15"/>
      <c r="H32" s="15"/>
      <c r="I32" s="15"/>
      <c r="J32" s="15"/>
      <c r="K32" s="15"/>
    </row>
    <row r="33" spans="1:11" ht="15" customHeight="1">
      <c r="B33" s="57" t="s">
        <v>103</v>
      </c>
      <c r="C33" s="151"/>
      <c r="D33" s="151"/>
      <c r="E33" s="151"/>
      <c r="F33" s="151"/>
      <c r="G33" s="15"/>
      <c r="H33" s="15"/>
      <c r="I33" s="15"/>
      <c r="J33" s="15"/>
      <c r="K33" s="15"/>
    </row>
    <row r="34" spans="1:11" ht="28.5">
      <c r="B34" s="152" t="s">
        <v>146</v>
      </c>
      <c r="C34" s="153"/>
      <c r="D34" s="153">
        <f>C34</f>
        <v>0</v>
      </c>
      <c r="E34" s="153">
        <v>0</v>
      </c>
      <c r="F34" s="153">
        <v>0</v>
      </c>
      <c r="G34" s="15"/>
      <c r="H34" s="15"/>
      <c r="I34" s="15"/>
      <c r="J34" s="15"/>
      <c r="K34" s="15"/>
    </row>
    <row r="35" spans="1:11" ht="29.25" customHeight="1">
      <c r="B35" s="152" t="s">
        <v>145</v>
      </c>
      <c r="C35" s="154"/>
      <c r="D35" s="154"/>
      <c r="E35" s="154"/>
      <c r="F35" s="154"/>
      <c r="G35" s="15"/>
      <c r="H35" s="15"/>
      <c r="I35" s="15"/>
      <c r="J35" s="15"/>
      <c r="K35" s="15"/>
    </row>
    <row r="36" spans="1:11" ht="29.25" hidden="1" customHeight="1">
      <c r="A36" s="155"/>
      <c r="B36" s="156" t="s">
        <v>106</v>
      </c>
      <c r="C36" s="157">
        <f>IF($C$21 = 1, C35,C34)</f>
        <v>0</v>
      </c>
      <c r="D36" s="157">
        <f>IF($C$21 = 1, D35,D34)</f>
        <v>0</v>
      </c>
      <c r="E36" s="157">
        <f>IF($C$21 = 1, E35,E34)</f>
        <v>0</v>
      </c>
      <c r="F36" s="158">
        <f>IF($C$21 =1, F35,F34)</f>
        <v>0</v>
      </c>
      <c r="G36" s="159"/>
      <c r="H36" s="159"/>
      <c r="I36" s="15"/>
      <c r="J36" s="15"/>
      <c r="K36" s="15"/>
    </row>
    <row r="37" spans="1:11" ht="15">
      <c r="H37" s="160"/>
      <c r="I37" s="160"/>
      <c r="J37" s="160"/>
      <c r="K37" s="15"/>
    </row>
    <row r="38" spans="1:11" ht="15">
      <c r="B38" s="161" t="s">
        <v>79</v>
      </c>
      <c r="C38" s="21"/>
      <c r="D38" s="21"/>
      <c r="E38" s="21"/>
      <c r="F38" s="21"/>
      <c r="H38" s="162"/>
      <c r="I38" s="162"/>
      <c r="J38" s="162"/>
      <c r="K38" s="15"/>
    </row>
    <row r="39" spans="1:11" ht="20.100000000000001" customHeight="1">
      <c r="A39" s="16"/>
      <c r="B39" s="245" t="str">
        <f>B28</f>
        <v>Jätejae</v>
      </c>
      <c r="C39" s="247" t="s">
        <v>83</v>
      </c>
      <c r="D39" s="248"/>
      <c r="E39" s="248"/>
      <c r="F39" s="249"/>
      <c r="G39" s="146"/>
      <c r="H39" s="141"/>
      <c r="I39" s="143"/>
      <c r="J39" s="143"/>
      <c r="K39" s="15"/>
    </row>
    <row r="40" spans="1:11" ht="20.100000000000001" customHeight="1">
      <c r="A40" s="16"/>
      <c r="B40" s="246"/>
      <c r="C40" s="163" t="str">
        <f>C29</f>
        <v>Kokonaismäärä</v>
      </c>
      <c r="D40" s="163" t="str">
        <f>D29</f>
        <v>Hyödyntäminen materiaalina</v>
      </c>
      <c r="E40" s="163" t="str">
        <f>E29</f>
        <v>Hyödyntäminen energiana</v>
      </c>
      <c r="F40" s="164" t="str">
        <f>F29</f>
        <v>Loppusijoitus</v>
      </c>
      <c r="G40" s="146"/>
      <c r="I40" s="141"/>
      <c r="J40" s="141"/>
      <c r="K40" s="141"/>
    </row>
    <row r="41" spans="1:11">
      <c r="A41" s="16"/>
      <c r="B41" s="128" t="s">
        <v>20</v>
      </c>
      <c r="C41" s="147"/>
      <c r="D41" s="147"/>
      <c r="E41" s="147"/>
      <c r="F41" s="149"/>
      <c r="G41" s="15"/>
      <c r="H41" s="150"/>
      <c r="I41" s="15"/>
      <c r="J41" s="15"/>
      <c r="K41" s="15"/>
    </row>
    <row r="42" spans="1:11">
      <c r="A42" s="16"/>
      <c r="B42" s="165" t="s">
        <v>21</v>
      </c>
      <c r="C42" s="151"/>
      <c r="D42" s="151"/>
      <c r="E42" s="151"/>
      <c r="F42" s="166"/>
      <c r="G42" s="15"/>
      <c r="H42" s="15"/>
      <c r="I42" s="15"/>
      <c r="J42" s="15"/>
      <c r="K42" s="15"/>
    </row>
    <row r="43" spans="1:11" ht="15">
      <c r="A43" s="16"/>
      <c r="B43" s="128" t="s">
        <v>22</v>
      </c>
      <c r="C43" s="147"/>
      <c r="D43" s="147"/>
      <c r="E43" s="147"/>
      <c r="F43" s="149"/>
      <c r="G43" s="15"/>
      <c r="H43" s="141"/>
      <c r="I43" s="15"/>
      <c r="J43" s="15"/>
      <c r="K43" s="15"/>
    </row>
    <row r="44" spans="1:11">
      <c r="A44" s="16"/>
      <c r="B44" s="167" t="s">
        <v>30</v>
      </c>
      <c r="C44" s="151"/>
      <c r="D44" s="151"/>
      <c r="E44" s="151"/>
      <c r="F44" s="166"/>
      <c r="G44" s="15"/>
      <c r="H44" s="15"/>
      <c r="I44" s="15"/>
      <c r="J44" s="15"/>
      <c r="K44" s="15"/>
    </row>
    <row r="45" spans="1:11">
      <c r="A45" s="16"/>
      <c r="B45" s="128" t="s">
        <v>131</v>
      </c>
      <c r="C45" s="147"/>
      <c r="D45" s="147"/>
      <c r="E45" s="147"/>
      <c r="F45" s="149"/>
      <c r="G45" s="15"/>
    </row>
    <row r="46" spans="1:11">
      <c r="A46" s="16"/>
      <c r="B46" s="165" t="s">
        <v>24</v>
      </c>
      <c r="C46" s="151"/>
      <c r="D46" s="151"/>
      <c r="E46" s="151"/>
      <c r="F46" s="166"/>
      <c r="G46" s="15"/>
    </row>
    <row r="47" spans="1:11" ht="15" customHeight="1">
      <c r="A47" s="16"/>
      <c r="B47" s="168" t="s">
        <v>25</v>
      </c>
      <c r="C47" s="169"/>
      <c r="D47" s="169"/>
      <c r="E47" s="169"/>
      <c r="F47" s="170"/>
      <c r="G47" s="15"/>
      <c r="H47" s="175" t="s">
        <v>138</v>
      </c>
    </row>
    <row r="48" spans="1:11" ht="15" customHeight="1">
      <c r="A48" s="16"/>
      <c r="B48" s="167" t="s">
        <v>127</v>
      </c>
      <c r="C48" s="151"/>
      <c r="D48" s="151"/>
      <c r="E48" s="151"/>
      <c r="F48" s="166"/>
      <c r="G48" s="15"/>
      <c r="H48" s="176" t="s">
        <v>135</v>
      </c>
    </row>
    <row r="49" spans="1:11" ht="15" customHeight="1">
      <c r="A49" s="16"/>
      <c r="B49" s="128" t="s">
        <v>123</v>
      </c>
      <c r="C49" s="147"/>
      <c r="D49" s="147"/>
      <c r="E49" s="147"/>
      <c r="F49" s="149"/>
      <c r="G49" s="15"/>
      <c r="H49" s="176" t="s">
        <v>136</v>
      </c>
    </row>
    <row r="50" spans="1:11" ht="28.5">
      <c r="A50" s="16"/>
      <c r="B50" s="171" t="s">
        <v>137</v>
      </c>
      <c r="C50" s="151"/>
      <c r="D50" s="151"/>
      <c r="E50" s="151"/>
      <c r="F50" s="166"/>
      <c r="G50" s="15"/>
      <c r="H50" s="177"/>
    </row>
    <row r="52" spans="1:11" s="140" customFormat="1" ht="30" customHeight="1">
      <c r="B52" s="138" t="s">
        <v>27</v>
      </c>
      <c r="C52" s="139"/>
      <c r="D52" s="139"/>
      <c r="E52" s="139"/>
      <c r="F52" s="139"/>
      <c r="G52" s="139"/>
      <c r="H52" s="139"/>
      <c r="I52" s="139"/>
      <c r="J52" s="139"/>
      <c r="K52" s="139"/>
    </row>
    <row r="53" spans="1:11" ht="15">
      <c r="B53" s="141"/>
      <c r="C53" s="15"/>
      <c r="D53" s="15"/>
      <c r="E53" s="15"/>
      <c r="F53" s="15"/>
      <c r="G53" s="15"/>
    </row>
    <row r="54" spans="1:11" ht="15" customHeight="1">
      <c r="B54" s="245" t="str">
        <f>B28</f>
        <v>Jätejae</v>
      </c>
      <c r="C54" s="247" t="s">
        <v>88</v>
      </c>
      <c r="D54" s="248"/>
      <c r="E54" s="248"/>
      <c r="F54" s="249"/>
      <c r="G54" s="213"/>
      <c r="H54" s="247" t="s">
        <v>89</v>
      </c>
      <c r="I54" s="248"/>
      <c r="J54" s="248"/>
    </row>
    <row r="55" spans="1:11" ht="16.5" customHeight="1">
      <c r="B55" s="246"/>
      <c r="C55" s="163" t="s">
        <v>90</v>
      </c>
      <c r="D55" s="163" t="s">
        <v>244</v>
      </c>
      <c r="E55" s="163" t="s">
        <v>223</v>
      </c>
      <c r="F55" s="164" t="s">
        <v>91</v>
      </c>
      <c r="G55" s="164" t="s">
        <v>11</v>
      </c>
      <c r="H55" s="163" t="s">
        <v>3</v>
      </c>
      <c r="I55" s="163" t="s">
        <v>4</v>
      </c>
      <c r="J55" s="163" t="s">
        <v>5</v>
      </c>
      <c r="K55" s="15"/>
    </row>
    <row r="56" spans="1:11">
      <c r="B56" s="216" t="s">
        <v>28</v>
      </c>
      <c r="C56" s="147"/>
      <c r="D56" s="147"/>
      <c r="E56" s="147"/>
      <c r="F56" s="149"/>
      <c r="G56" s="147">
        <f>C56+E56+F56</f>
        <v>0</v>
      </c>
      <c r="H56" s="217">
        <v>4.909230124060234E-3</v>
      </c>
      <c r="I56" s="217">
        <v>0.93263800952137876</v>
      </c>
      <c r="J56" s="218">
        <v>6.2452760354560981E-2</v>
      </c>
      <c r="K56" s="15"/>
    </row>
    <row r="57" spans="1:11">
      <c r="B57" s="215" t="s">
        <v>18</v>
      </c>
      <c r="C57" s="151"/>
      <c r="D57" s="151"/>
      <c r="E57" s="151"/>
      <c r="F57" s="166"/>
      <c r="G57" s="151">
        <f t="shared" ref="G57:G68" si="0">C57+E57+F57</f>
        <v>0</v>
      </c>
      <c r="H57" s="219">
        <v>0.88514577856722965</v>
      </c>
      <c r="I57" s="219">
        <v>0.11052298076898601</v>
      </c>
      <c r="J57" s="220">
        <v>4.3312406637842629E-3</v>
      </c>
      <c r="K57" s="15"/>
    </row>
    <row r="58" spans="1:11">
      <c r="B58" s="216" t="s">
        <v>19</v>
      </c>
      <c r="C58" s="147"/>
      <c r="D58" s="147"/>
      <c r="E58" s="147"/>
      <c r="F58" s="149"/>
      <c r="G58" s="147">
        <f t="shared" si="0"/>
        <v>0</v>
      </c>
      <c r="H58" s="217">
        <v>1</v>
      </c>
      <c r="I58" s="217">
        <v>0</v>
      </c>
      <c r="J58" s="218">
        <v>0</v>
      </c>
      <c r="K58" s="15"/>
    </row>
    <row r="59" spans="1:11" ht="14.45" customHeight="1">
      <c r="B59" s="151" t="s">
        <v>20</v>
      </c>
      <c r="C59" s="151"/>
      <c r="D59" s="151"/>
      <c r="E59" s="151"/>
      <c r="F59" s="166"/>
      <c r="G59" s="151">
        <f t="shared" si="0"/>
        <v>0</v>
      </c>
      <c r="H59" s="219">
        <v>0.92979238471194703</v>
      </c>
      <c r="I59" s="219">
        <v>7.0201628112582848E-2</v>
      </c>
      <c r="J59" s="220">
        <v>5.987175470142954E-6</v>
      </c>
      <c r="K59" s="15"/>
    </row>
    <row r="60" spans="1:11" ht="14.45" customHeight="1">
      <c r="B60" s="147" t="s">
        <v>21</v>
      </c>
      <c r="C60" s="147"/>
      <c r="D60" s="147" t="e">
        <f>C10*Palpa Suomi yhteensä</f>
        <v>#VALUE!</v>
      </c>
      <c r="E60" s="147" t="e">
        <f>0.75*D60</f>
        <v>#VALUE!</v>
      </c>
      <c r="F60" s="149"/>
      <c r="G60" s="147" t="e">
        <f>C60+E60+F60</f>
        <v>#VALUE!</v>
      </c>
      <c r="H60" s="217">
        <v>0.99842036435202597</v>
      </c>
      <c r="I60" s="217">
        <v>0</v>
      </c>
      <c r="J60" s="218">
        <v>1.5796356479743116E-3</v>
      </c>
      <c r="K60" s="15"/>
    </row>
    <row r="61" spans="1:11" ht="14.45" customHeight="1">
      <c r="B61" s="151" t="s">
        <v>22</v>
      </c>
      <c r="C61" s="151"/>
      <c r="D61" s="151" t="e">
        <f>C10*Palpa Suomi yhteensä</f>
        <v>#VALUE!</v>
      </c>
      <c r="E61" s="151" t="e">
        <f>0.99*D61</f>
        <v>#VALUE!</v>
      </c>
      <c r="F61" s="166"/>
      <c r="G61" s="151" t="e">
        <f t="shared" si="0"/>
        <v>#VALUE!</v>
      </c>
      <c r="H61" s="219">
        <v>1</v>
      </c>
      <c r="I61" s="219">
        <v>0</v>
      </c>
      <c r="J61" s="220">
        <v>0</v>
      </c>
      <c r="K61" s="15"/>
    </row>
    <row r="62" spans="1:11" ht="14.45" customHeight="1">
      <c r="B62" s="169" t="s">
        <v>30</v>
      </c>
      <c r="C62" s="147"/>
      <c r="D62" s="147"/>
      <c r="E62" s="147"/>
      <c r="F62" s="149" t="e">
        <f>0.9*E14*C10</f>
        <v>#VALUE!</v>
      </c>
      <c r="G62" s="147" t="e">
        <f t="shared" si="0"/>
        <v>#VALUE!</v>
      </c>
      <c r="H62" s="217">
        <v>0.92979238471194703</v>
      </c>
      <c r="I62" s="217">
        <v>7.0201628112582848E-2</v>
      </c>
      <c r="J62" s="218">
        <v>5.987175470142954E-6</v>
      </c>
      <c r="K62" s="15"/>
    </row>
    <row r="63" spans="1:11" ht="14.45" customHeight="1">
      <c r="B63" s="215" t="s">
        <v>23</v>
      </c>
      <c r="C63" s="151"/>
      <c r="D63" s="151"/>
      <c r="E63" s="151"/>
      <c r="F63" s="166"/>
      <c r="G63" s="151">
        <f t="shared" si="0"/>
        <v>0</v>
      </c>
      <c r="H63" s="219">
        <v>6.6742701730528806E-2</v>
      </c>
      <c r="I63" s="219">
        <v>0.93325729826947124</v>
      </c>
      <c r="J63" s="220">
        <v>0</v>
      </c>
      <c r="K63" s="15"/>
    </row>
    <row r="64" spans="1:11" ht="14.45" customHeight="1">
      <c r="B64" s="147" t="s">
        <v>24</v>
      </c>
      <c r="C64" s="147"/>
      <c r="D64" s="147" t="e">
        <f>C10*Palpa Suomi yhteensä</f>
        <v>#VALUE!</v>
      </c>
      <c r="E64" s="147" t="e">
        <f>0.96*D64</f>
        <v>#VALUE!</v>
      </c>
      <c r="F64" s="149"/>
      <c r="G64" s="147" t="e">
        <f t="shared" si="0"/>
        <v>#VALUE!</v>
      </c>
      <c r="H64" s="217">
        <v>0.40584138107854029</v>
      </c>
      <c r="I64" s="217">
        <v>0.59383813349286385</v>
      </c>
      <c r="J64" s="218">
        <v>3.204854285958465E-4</v>
      </c>
      <c r="K64" s="15"/>
    </row>
    <row r="65" spans="2:11" ht="14.45" customHeight="1">
      <c r="B65" s="151" t="s">
        <v>25</v>
      </c>
      <c r="C65" s="151"/>
      <c r="D65" s="151"/>
      <c r="E65" s="151"/>
      <c r="F65" s="166" t="e">
        <f>E15*C10</f>
        <v>#VALUE!</v>
      </c>
      <c r="G65" s="151" t="e">
        <f>C65+E65+F65</f>
        <v>#VALUE!</v>
      </c>
      <c r="H65" s="219">
        <v>0.88475041730589887</v>
      </c>
      <c r="I65" s="219">
        <v>5.1763245186342677E-2</v>
      </c>
      <c r="J65" s="220">
        <v>6.3486337507758464E-2</v>
      </c>
      <c r="K65" s="15"/>
    </row>
    <row r="66" spans="2:11" ht="14.45" customHeight="1">
      <c r="B66" s="169" t="s">
        <v>127</v>
      </c>
      <c r="C66" s="169"/>
      <c r="D66" s="169"/>
      <c r="E66" s="169"/>
      <c r="F66" s="170" t="e">
        <f>E16*C10</f>
        <v>#VALUE!</v>
      </c>
      <c r="G66" s="169" t="e">
        <f t="shared" si="0"/>
        <v>#VALUE!</v>
      </c>
      <c r="H66" s="221">
        <v>1</v>
      </c>
      <c r="I66" s="221">
        <v>0</v>
      </c>
      <c r="J66" s="222">
        <v>0</v>
      </c>
      <c r="K66" s="172"/>
    </row>
    <row r="67" spans="2:11" ht="14.45" customHeight="1">
      <c r="B67" s="215" t="s">
        <v>123</v>
      </c>
      <c r="C67" s="151"/>
      <c r="D67" s="151"/>
      <c r="E67" s="151"/>
      <c r="F67" s="166"/>
      <c r="G67" s="151">
        <f t="shared" si="0"/>
        <v>0</v>
      </c>
      <c r="H67" s="219">
        <v>0.92616545405551065</v>
      </c>
      <c r="I67" s="219">
        <v>7.3565076798706552E-2</v>
      </c>
      <c r="J67" s="220">
        <v>2.6946914578280785E-4</v>
      </c>
      <c r="K67" s="15"/>
    </row>
    <row r="68" spans="2:11" ht="14.45" customHeight="1">
      <c r="B68" s="216" t="s">
        <v>26</v>
      </c>
      <c r="C68" s="147"/>
      <c r="D68" s="147"/>
      <c r="E68" s="147"/>
      <c r="F68" s="149"/>
      <c r="G68" s="147">
        <f t="shared" si="0"/>
        <v>0</v>
      </c>
      <c r="H68" s="217">
        <v>9.8197015104067281E-2</v>
      </c>
      <c r="I68" s="217">
        <v>0.85842883279269977</v>
      </c>
      <c r="J68" s="218">
        <v>4.3374152103232949E-2</v>
      </c>
      <c r="K68" s="15"/>
    </row>
    <row r="69" spans="2:11">
      <c r="B69" s="151" t="s">
        <v>11</v>
      </c>
      <c r="C69" s="151"/>
      <c r="D69" s="151"/>
      <c r="E69" s="151"/>
      <c r="F69" s="166"/>
      <c r="G69" s="151" t="e">
        <f>SUM(G56:G68)</f>
        <v>#VALUE!</v>
      </c>
      <c r="H69" s="219"/>
      <c r="I69" s="219"/>
      <c r="J69" s="220"/>
      <c r="K69" s="15"/>
    </row>
    <row r="71" spans="2:11" s="140" customFormat="1" ht="30" customHeight="1">
      <c r="B71" s="138" t="s">
        <v>31</v>
      </c>
      <c r="C71" s="139"/>
      <c r="D71" s="139"/>
      <c r="E71" s="139"/>
      <c r="F71" s="139"/>
      <c r="G71" s="139"/>
      <c r="H71" s="139"/>
      <c r="I71" s="139"/>
      <c r="J71" s="139"/>
      <c r="K71" s="139"/>
    </row>
    <row r="72" spans="2:11" ht="15">
      <c r="B72" s="141"/>
      <c r="C72" s="15"/>
      <c r="D72" s="15"/>
      <c r="E72" s="15"/>
      <c r="F72" s="15"/>
      <c r="G72" s="15"/>
    </row>
    <row r="73" spans="2:11" ht="15">
      <c r="B73" s="245" t="str">
        <f>B28</f>
        <v>Jätejae</v>
      </c>
      <c r="C73" s="247" t="s">
        <v>82</v>
      </c>
      <c r="D73" s="248"/>
      <c r="E73" s="248"/>
      <c r="F73" s="249"/>
    </row>
    <row r="74" spans="2:11" ht="15">
      <c r="B74" s="246"/>
      <c r="C74" s="163" t="s">
        <v>16</v>
      </c>
      <c r="D74" s="163" t="s">
        <v>3</v>
      </c>
      <c r="E74" s="163" t="s">
        <v>4</v>
      </c>
      <c r="F74" s="164" t="s">
        <v>5</v>
      </c>
    </row>
    <row r="75" spans="2:11">
      <c r="B75" s="147" t="s">
        <v>28</v>
      </c>
      <c r="C75" s="147">
        <f>G56+C30+C31</f>
        <v>0</v>
      </c>
      <c r="D75" s="147">
        <f>D30+D31+G56*H56</f>
        <v>0</v>
      </c>
      <c r="E75" s="147">
        <f>E30+E31+G56*I56</f>
        <v>0</v>
      </c>
      <c r="F75" s="147">
        <f>F30+F31+G56*J56</f>
        <v>0</v>
      </c>
    </row>
    <row r="76" spans="2:11">
      <c r="B76" s="151" t="s">
        <v>18</v>
      </c>
      <c r="C76" s="151">
        <f>G57+C32+C33</f>
        <v>0</v>
      </c>
      <c r="D76" s="151">
        <f>D32+D33+G57*H57</f>
        <v>0</v>
      </c>
      <c r="E76" s="151">
        <f>E32+E33+G57*I57</f>
        <v>0</v>
      </c>
      <c r="F76" s="151">
        <f>F32+F33+G57*J57</f>
        <v>0</v>
      </c>
    </row>
    <row r="77" spans="2:11">
      <c r="B77" s="147" t="s">
        <v>19</v>
      </c>
      <c r="C77" s="147">
        <f>G58+C36</f>
        <v>0</v>
      </c>
      <c r="D77" s="147">
        <f>D36+G58*H58</f>
        <v>0</v>
      </c>
      <c r="E77" s="147">
        <f>E36+G58*I58</f>
        <v>0</v>
      </c>
      <c r="F77" s="147">
        <f>F36+G58*J58</f>
        <v>0</v>
      </c>
    </row>
    <row r="78" spans="2:11">
      <c r="B78" s="151" t="s">
        <v>20</v>
      </c>
      <c r="C78" s="151">
        <f t="shared" ref="C78:C86" si="1">C41+G59</f>
        <v>0</v>
      </c>
      <c r="D78" s="151">
        <f t="shared" ref="D78:D87" si="2">D41+G59*H59</f>
        <v>0</v>
      </c>
      <c r="E78" s="151">
        <f t="shared" ref="E78:E87" si="3">E41+G59*I59</f>
        <v>0</v>
      </c>
      <c r="F78" s="151">
        <f t="shared" ref="F78:F87" si="4">F41+G59*J59</f>
        <v>0</v>
      </c>
    </row>
    <row r="79" spans="2:11">
      <c r="B79" s="147" t="s">
        <v>21</v>
      </c>
      <c r="C79" s="147" t="e">
        <f t="shared" si="1"/>
        <v>#VALUE!</v>
      </c>
      <c r="D79" s="147" t="e">
        <f t="shared" si="2"/>
        <v>#VALUE!</v>
      </c>
      <c r="E79" s="147" t="e">
        <f t="shared" si="3"/>
        <v>#VALUE!</v>
      </c>
      <c r="F79" s="147" t="e">
        <f t="shared" si="4"/>
        <v>#VALUE!</v>
      </c>
    </row>
    <row r="80" spans="2:11">
      <c r="B80" s="151" t="s">
        <v>22</v>
      </c>
      <c r="C80" s="151" t="e">
        <f t="shared" si="1"/>
        <v>#VALUE!</v>
      </c>
      <c r="D80" s="151" t="e">
        <f>D43+G61*H61</f>
        <v>#VALUE!</v>
      </c>
      <c r="E80" s="151" t="e">
        <f t="shared" si="3"/>
        <v>#VALUE!</v>
      </c>
      <c r="F80" s="151" t="e">
        <f t="shared" si="4"/>
        <v>#VALUE!</v>
      </c>
    </row>
    <row r="81" spans="2:11">
      <c r="B81" s="147" t="s">
        <v>134</v>
      </c>
      <c r="C81" s="147" t="e">
        <f>G62</f>
        <v>#VALUE!</v>
      </c>
      <c r="D81" s="147" t="e">
        <f>G62*H62</f>
        <v>#VALUE!</v>
      </c>
      <c r="E81" s="147" t="e">
        <f>G62*I62</f>
        <v>#VALUE!</v>
      </c>
      <c r="F81" s="147" t="e">
        <f>G62*J62</f>
        <v>#VALUE!</v>
      </c>
    </row>
    <row r="82" spans="2:11">
      <c r="B82" s="151" t="s">
        <v>23</v>
      </c>
      <c r="C82" s="151">
        <f t="shared" si="1"/>
        <v>0</v>
      </c>
      <c r="D82" s="151">
        <f>D45+G63*H63</f>
        <v>0</v>
      </c>
      <c r="E82" s="151">
        <f t="shared" si="3"/>
        <v>0</v>
      </c>
      <c r="F82" s="151">
        <f t="shared" si="4"/>
        <v>0</v>
      </c>
    </row>
    <row r="83" spans="2:11">
      <c r="B83" s="147" t="s">
        <v>24</v>
      </c>
      <c r="C83" s="147" t="e">
        <f>C46+G64</f>
        <v>#VALUE!</v>
      </c>
      <c r="D83" s="147" t="e">
        <f>D46+G64*H64</f>
        <v>#VALUE!</v>
      </c>
      <c r="E83" s="147" t="e">
        <f t="shared" si="3"/>
        <v>#VALUE!</v>
      </c>
      <c r="F83" s="147" t="e">
        <f t="shared" si="4"/>
        <v>#VALUE!</v>
      </c>
    </row>
    <row r="84" spans="2:11">
      <c r="B84" s="151" t="s">
        <v>132</v>
      </c>
      <c r="C84" s="151" t="e">
        <f>G65</f>
        <v>#VALUE!</v>
      </c>
      <c r="D84" s="151" t="e">
        <f>G65*H65</f>
        <v>#VALUE!</v>
      </c>
      <c r="E84" s="151" t="e">
        <f>G65*I65</f>
        <v>#VALUE!</v>
      </c>
      <c r="F84" s="151" t="e">
        <f>G65*J65</f>
        <v>#VALUE!</v>
      </c>
    </row>
    <row r="85" spans="2:11">
      <c r="B85" s="169" t="s">
        <v>133</v>
      </c>
      <c r="C85" s="169" t="e">
        <f>G66</f>
        <v>#VALUE!</v>
      </c>
      <c r="D85" s="169" t="e">
        <f>G66*H66</f>
        <v>#VALUE!</v>
      </c>
      <c r="E85" s="169" t="e">
        <f>G66*I66</f>
        <v>#VALUE!</v>
      </c>
      <c r="F85" s="169" t="e">
        <f>G66*J66</f>
        <v>#VALUE!</v>
      </c>
    </row>
    <row r="86" spans="2:11">
      <c r="B86" s="151" t="s">
        <v>123</v>
      </c>
      <c r="C86" s="151">
        <f t="shared" si="1"/>
        <v>0</v>
      </c>
      <c r="D86" s="151">
        <f>D49+G67*H67</f>
        <v>0</v>
      </c>
      <c r="E86" s="151">
        <f t="shared" si="3"/>
        <v>0</v>
      </c>
      <c r="F86" s="151">
        <f t="shared" si="4"/>
        <v>0</v>
      </c>
    </row>
    <row r="87" spans="2:11">
      <c r="B87" s="147" t="s">
        <v>26</v>
      </c>
      <c r="C87" s="147">
        <f>C50+G68</f>
        <v>0</v>
      </c>
      <c r="D87" s="147">
        <f t="shared" si="2"/>
        <v>0</v>
      </c>
      <c r="E87" s="147">
        <f t="shared" si="3"/>
        <v>0</v>
      </c>
      <c r="F87" s="147">
        <f t="shared" si="4"/>
        <v>0</v>
      </c>
    </row>
    <row r="88" spans="2:11">
      <c r="B88" s="151" t="s">
        <v>11</v>
      </c>
      <c r="C88" s="151" t="e">
        <f>SUM(C75:C87)</f>
        <v>#VALUE!</v>
      </c>
      <c r="D88" s="151" t="e">
        <f>SUM(D75:D87)</f>
        <v>#VALUE!</v>
      </c>
      <c r="E88" s="151" t="e">
        <f>SUM(E75:E87)</f>
        <v>#VALUE!</v>
      </c>
      <c r="F88" s="151" t="e">
        <f>SUM(F75:F87)</f>
        <v>#VALUE!</v>
      </c>
      <c r="G88" s="173"/>
    </row>
    <row r="89" spans="2:11">
      <c r="B89" s="5" t="s">
        <v>141</v>
      </c>
    </row>
    <row r="91" spans="2:11" s="137" customFormat="1" ht="30" customHeight="1">
      <c r="B91" s="135" t="s">
        <v>111</v>
      </c>
      <c r="C91" s="136"/>
      <c r="D91" s="136"/>
      <c r="E91" s="136"/>
      <c r="F91" s="136"/>
      <c r="G91" s="136"/>
      <c r="H91" s="136"/>
      <c r="I91" s="136"/>
      <c r="J91" s="136"/>
      <c r="K91" s="136"/>
    </row>
    <row r="93" spans="2:11" ht="15">
      <c r="B93" s="245" t="str">
        <f>B28</f>
        <v>Jätejae</v>
      </c>
      <c r="C93" s="247" t="s">
        <v>112</v>
      </c>
      <c r="D93" s="248"/>
      <c r="E93" s="248"/>
      <c r="F93" s="249"/>
      <c r="H93" s="250" t="s">
        <v>89</v>
      </c>
      <c r="I93" s="248"/>
      <c r="J93" s="251"/>
    </row>
    <row r="94" spans="2:11" ht="15">
      <c r="B94" s="246"/>
      <c r="C94" s="163" t="s">
        <v>16</v>
      </c>
      <c r="D94" s="163" t="s">
        <v>3</v>
      </c>
      <c r="E94" s="163" t="s">
        <v>4</v>
      </c>
      <c r="F94" s="164" t="s">
        <v>5</v>
      </c>
      <c r="H94" s="163" t="s">
        <v>3</v>
      </c>
      <c r="I94" s="163" t="s">
        <v>4</v>
      </c>
      <c r="J94" s="163" t="s">
        <v>5</v>
      </c>
    </row>
    <row r="95" spans="2:11">
      <c r="B95" s="147" t="s">
        <v>28</v>
      </c>
      <c r="C95" s="147">
        <f>Petra!N27</f>
        <v>0</v>
      </c>
      <c r="D95" s="147">
        <f>C95*H95</f>
        <v>0</v>
      </c>
      <c r="E95" s="147">
        <f>C95*I95</f>
        <v>0</v>
      </c>
      <c r="F95" s="147">
        <f>C95*J95</f>
        <v>0</v>
      </c>
      <c r="G95" s="174"/>
      <c r="H95" s="217">
        <v>4.909230124060234E-3</v>
      </c>
      <c r="I95" s="217">
        <v>0.93263800952137876</v>
      </c>
      <c r="J95" s="218">
        <v>6.2452760354560981E-2</v>
      </c>
    </row>
    <row r="96" spans="2:11">
      <c r="B96" s="151" t="s">
        <v>18</v>
      </c>
      <c r="C96" s="151">
        <f>Petra!O27</f>
        <v>0</v>
      </c>
      <c r="D96" s="151">
        <f>C96*H96</f>
        <v>0</v>
      </c>
      <c r="E96" s="151">
        <f t="shared" ref="E96:E107" si="5">C96*I96</f>
        <v>0</v>
      </c>
      <c r="F96" s="151">
        <f t="shared" ref="F96:F107" si="6">C96*J96</f>
        <v>0</v>
      </c>
      <c r="G96" s="174"/>
      <c r="H96" s="219">
        <v>0.88514577856722965</v>
      </c>
      <c r="I96" s="219">
        <v>0.11052298076898608</v>
      </c>
      <c r="J96" s="220">
        <v>4.3312406637842629E-3</v>
      </c>
    </row>
    <row r="97" spans="2:11">
      <c r="B97" s="216" t="s">
        <v>19</v>
      </c>
      <c r="C97" s="147"/>
      <c r="D97" s="147"/>
      <c r="E97" s="147"/>
      <c r="F97" s="147"/>
      <c r="G97" s="174"/>
      <c r="H97" s="217">
        <v>1</v>
      </c>
      <c r="I97" s="217">
        <v>0</v>
      </c>
      <c r="J97" s="218">
        <v>0</v>
      </c>
    </row>
    <row r="98" spans="2:11">
      <c r="B98" s="151" t="s">
        <v>29</v>
      </c>
      <c r="C98" s="151">
        <f>Petra!P27</f>
        <v>0</v>
      </c>
      <c r="D98" s="151">
        <f>C98*H98</f>
        <v>0</v>
      </c>
      <c r="E98" s="151">
        <f>C98*I98</f>
        <v>0</v>
      </c>
      <c r="F98" s="151">
        <f>C98*J98</f>
        <v>0</v>
      </c>
      <c r="G98" s="174"/>
      <c r="H98" s="219">
        <v>0.92979238471194703</v>
      </c>
      <c r="I98" s="219">
        <v>7.0201628112582848E-2</v>
      </c>
      <c r="J98" s="220">
        <v>5.987175470142954E-6</v>
      </c>
    </row>
    <row r="99" spans="2:11">
      <c r="B99" s="147" t="s">
        <v>21</v>
      </c>
      <c r="C99" s="147" t="e">
        <f>Petra!Q27+0.25*D60</f>
        <v>#VALUE!</v>
      </c>
      <c r="D99" s="147" t="e">
        <f>Petra!Q27*H99+0.25*D60</f>
        <v>#VALUE!</v>
      </c>
      <c r="E99" s="147">
        <f>Petra!Q27*I99</f>
        <v>0</v>
      </c>
      <c r="F99" s="147">
        <f>Petra!Q27*J99</f>
        <v>0</v>
      </c>
      <c r="G99" s="174"/>
      <c r="H99" s="217">
        <v>0.99842036435202597</v>
      </c>
      <c r="I99" s="217">
        <v>0</v>
      </c>
      <c r="J99" s="218">
        <v>1.5796356479743116E-3</v>
      </c>
    </row>
    <row r="100" spans="2:11">
      <c r="B100" s="151" t="s">
        <v>22</v>
      </c>
      <c r="C100" s="151" t="e">
        <f>Petra!R27+0.01*D61</f>
        <v>#VALUE!</v>
      </c>
      <c r="D100" s="151" t="e">
        <f>Petra!R27*H100+0.01*D61</f>
        <v>#VALUE!</v>
      </c>
      <c r="E100" s="151">
        <f>Petra!R27*I100</f>
        <v>0</v>
      </c>
      <c r="F100" s="151">
        <f>Petra!R27*J100</f>
        <v>0</v>
      </c>
      <c r="G100" s="174"/>
      <c r="H100" s="219">
        <v>1</v>
      </c>
      <c r="I100" s="219">
        <v>0</v>
      </c>
      <c r="J100" s="220">
        <v>0</v>
      </c>
    </row>
    <row r="101" spans="2:11">
      <c r="B101" s="216" t="s">
        <v>30</v>
      </c>
      <c r="C101" s="147"/>
      <c r="D101" s="147"/>
      <c r="E101" s="147"/>
      <c r="F101" s="147"/>
      <c r="G101" s="174"/>
      <c r="H101" s="217">
        <v>0.92979238471194703</v>
      </c>
      <c r="I101" s="217">
        <v>7.0201628112582848E-2</v>
      </c>
      <c r="J101" s="218">
        <v>5.987175470142954E-6</v>
      </c>
    </row>
    <row r="102" spans="2:11">
      <c r="B102" s="151" t="s">
        <v>23</v>
      </c>
      <c r="C102" s="151">
        <f>Petra!S27</f>
        <v>0</v>
      </c>
      <c r="D102" s="151">
        <f t="shared" ref="D102:D107" si="7">C102*H102</f>
        <v>0</v>
      </c>
      <c r="E102" s="151">
        <f t="shared" si="5"/>
        <v>0</v>
      </c>
      <c r="F102" s="151">
        <f t="shared" si="6"/>
        <v>0</v>
      </c>
      <c r="G102" s="174"/>
      <c r="H102" s="219">
        <v>6.6742701730528806E-2</v>
      </c>
      <c r="I102" s="219">
        <v>0.93325729826947124</v>
      </c>
      <c r="J102" s="220">
        <v>0</v>
      </c>
    </row>
    <row r="103" spans="2:11">
      <c r="B103" s="147" t="s">
        <v>24</v>
      </c>
      <c r="C103" s="147" t="e">
        <f>Petra!T27+0.04*D64</f>
        <v>#VALUE!</v>
      </c>
      <c r="D103" s="147" t="e">
        <f>Petra!T27*H103+0.04*D64</f>
        <v>#VALUE!</v>
      </c>
      <c r="E103" s="147">
        <f>Petra!T27*I103</f>
        <v>0</v>
      </c>
      <c r="F103" s="147">
        <f>Petra!T27*J103</f>
        <v>0</v>
      </c>
      <c r="G103" s="174"/>
      <c r="H103" s="217">
        <v>0.40584138107854029</v>
      </c>
      <c r="I103" s="217">
        <v>0.59383813349286385</v>
      </c>
      <c r="J103" s="218">
        <v>3.204854285958465E-4</v>
      </c>
    </row>
    <row r="104" spans="2:11">
      <c r="B104" s="151" t="s">
        <v>25</v>
      </c>
      <c r="C104" s="151">
        <f>Petra!U27</f>
        <v>0</v>
      </c>
      <c r="D104" s="151">
        <f>C104*H104</f>
        <v>0</v>
      </c>
      <c r="E104" s="151">
        <f t="shared" si="5"/>
        <v>0</v>
      </c>
      <c r="F104" s="151">
        <f t="shared" si="6"/>
        <v>0</v>
      </c>
      <c r="G104" s="174"/>
      <c r="H104" s="219">
        <v>0.88475041730589887</v>
      </c>
      <c r="I104" s="219">
        <v>5.1763245186342677E-2</v>
      </c>
      <c r="J104" s="220">
        <v>6.3486337507758464E-2</v>
      </c>
    </row>
    <row r="105" spans="2:11">
      <c r="B105" s="169" t="s">
        <v>127</v>
      </c>
      <c r="C105" s="169">
        <f>Petra!V27</f>
        <v>0</v>
      </c>
      <c r="D105" s="169">
        <f>C105*H105</f>
        <v>0</v>
      </c>
      <c r="E105" s="169">
        <f>C105*I105</f>
        <v>0</v>
      </c>
      <c r="F105" s="169">
        <f t="shared" si="6"/>
        <v>0</v>
      </c>
      <c r="G105" s="174"/>
      <c r="H105" s="221">
        <v>1</v>
      </c>
      <c r="I105" s="221">
        <v>0</v>
      </c>
      <c r="J105" s="222">
        <v>0</v>
      </c>
    </row>
    <row r="106" spans="2:11">
      <c r="B106" s="215" t="s">
        <v>123</v>
      </c>
      <c r="C106" s="151"/>
      <c r="D106" s="151"/>
      <c r="E106" s="151"/>
      <c r="F106" s="151"/>
      <c r="G106" s="174"/>
      <c r="H106" s="219">
        <v>0.92616545405551065</v>
      </c>
      <c r="I106" s="219">
        <v>7.3565076798706552E-2</v>
      </c>
      <c r="J106" s="220">
        <v>2.6946914578280785E-4</v>
      </c>
    </row>
    <row r="107" spans="2:11">
      <c r="B107" s="147" t="s">
        <v>26</v>
      </c>
      <c r="C107" s="147">
        <f>Petra!W27</f>
        <v>0</v>
      </c>
      <c r="D107" s="147">
        <f t="shared" si="7"/>
        <v>0</v>
      </c>
      <c r="E107" s="147">
        <f t="shared" si="5"/>
        <v>0</v>
      </c>
      <c r="F107" s="147">
        <f t="shared" si="6"/>
        <v>0</v>
      </c>
      <c r="G107" s="174"/>
      <c r="H107" s="217">
        <v>9.8197015104067281E-2</v>
      </c>
      <c r="I107" s="217">
        <v>0.85842883279269977</v>
      </c>
      <c r="J107" s="218">
        <v>4.3374152103232949E-2</v>
      </c>
    </row>
    <row r="108" spans="2:11">
      <c r="B108" s="151" t="s">
        <v>11</v>
      </c>
      <c r="C108" s="151" t="e">
        <f>SUM(C95:C107)</f>
        <v>#VALUE!</v>
      </c>
      <c r="D108" s="151" t="e">
        <f t="shared" ref="D108:F108" si="8">SUM(D95:D107)</f>
        <v>#VALUE!</v>
      </c>
      <c r="E108" s="151">
        <f t="shared" si="8"/>
        <v>0</v>
      </c>
      <c r="F108" s="151">
        <f t="shared" si="8"/>
        <v>0</v>
      </c>
      <c r="G108" s="173"/>
      <c r="H108" s="219"/>
      <c r="I108" s="219"/>
      <c r="J108" s="220"/>
    </row>
    <row r="111" spans="2:11" s="137" customFormat="1" ht="30" customHeight="1">
      <c r="B111" s="135" t="s">
        <v>32</v>
      </c>
      <c r="C111" s="136"/>
      <c r="D111" s="136"/>
      <c r="E111" s="136"/>
      <c r="F111" s="136"/>
      <c r="G111" s="136"/>
      <c r="H111" s="136"/>
      <c r="I111" s="136"/>
      <c r="J111" s="136"/>
      <c r="K111" s="136"/>
    </row>
    <row r="113" spans="2:6" ht="15">
      <c r="B113" s="245" t="str">
        <f>B28</f>
        <v>Jätejae</v>
      </c>
      <c r="C113" s="247" t="s">
        <v>81</v>
      </c>
      <c r="D113" s="248"/>
      <c r="E113" s="248"/>
      <c r="F113" s="249"/>
    </row>
    <row r="114" spans="2:6" ht="15">
      <c r="B114" s="246"/>
      <c r="C114" s="163" t="s">
        <v>16</v>
      </c>
      <c r="D114" s="163" t="s">
        <v>3</v>
      </c>
      <c r="E114" s="163" t="s">
        <v>4</v>
      </c>
      <c r="F114" s="164" t="s">
        <v>5</v>
      </c>
    </row>
    <row r="115" spans="2:6">
      <c r="B115" s="147" t="s">
        <v>28</v>
      </c>
      <c r="C115" s="147">
        <f>C75+C95</f>
        <v>0</v>
      </c>
      <c r="D115" s="147">
        <f t="shared" ref="C115:F117" si="9">D75+D95</f>
        <v>0</v>
      </c>
      <c r="E115" s="147">
        <f t="shared" si="9"/>
        <v>0</v>
      </c>
      <c r="F115" s="147">
        <f t="shared" si="9"/>
        <v>0</v>
      </c>
    </row>
    <row r="116" spans="2:6">
      <c r="B116" s="151" t="s">
        <v>18</v>
      </c>
      <c r="C116" s="151">
        <f t="shared" si="9"/>
        <v>0</v>
      </c>
      <c r="D116" s="151">
        <f t="shared" si="9"/>
        <v>0</v>
      </c>
      <c r="E116" s="151">
        <f t="shared" si="9"/>
        <v>0</v>
      </c>
      <c r="F116" s="151">
        <f t="shared" si="9"/>
        <v>0</v>
      </c>
    </row>
    <row r="117" spans="2:6">
      <c r="B117" s="147" t="s">
        <v>19</v>
      </c>
      <c r="C117" s="147">
        <f t="shared" si="9"/>
        <v>0</v>
      </c>
      <c r="D117" s="147">
        <f t="shared" si="9"/>
        <v>0</v>
      </c>
      <c r="E117" s="147">
        <f t="shared" si="9"/>
        <v>0</v>
      </c>
      <c r="F117" s="147">
        <f t="shared" si="9"/>
        <v>0</v>
      </c>
    </row>
    <row r="118" spans="2:6">
      <c r="B118" s="151" t="s">
        <v>29</v>
      </c>
      <c r="C118" s="151" t="e">
        <f>C78+C81+C98+C101</f>
        <v>#VALUE!</v>
      </c>
      <c r="D118" s="151" t="e">
        <f>D78+D98+D81+D101</f>
        <v>#VALUE!</v>
      </c>
      <c r="E118" s="151" t="e">
        <f>E78+E98+E81+E101</f>
        <v>#VALUE!</v>
      </c>
      <c r="F118" s="151" t="e">
        <f>F78+F98+F81+F101</f>
        <v>#VALUE!</v>
      </c>
    </row>
    <row r="119" spans="2:6">
      <c r="B119" s="147" t="s">
        <v>21</v>
      </c>
      <c r="C119" s="147" t="e">
        <f t="shared" ref="C119:F120" si="10">C79+C99</f>
        <v>#VALUE!</v>
      </c>
      <c r="D119" s="147" t="e">
        <f t="shared" si="10"/>
        <v>#VALUE!</v>
      </c>
      <c r="E119" s="147" t="e">
        <f t="shared" si="10"/>
        <v>#VALUE!</v>
      </c>
      <c r="F119" s="147" t="e">
        <f t="shared" si="10"/>
        <v>#VALUE!</v>
      </c>
    </row>
    <row r="120" spans="2:6">
      <c r="B120" s="151" t="s">
        <v>22</v>
      </c>
      <c r="C120" s="151" t="e">
        <f t="shared" si="10"/>
        <v>#VALUE!</v>
      </c>
      <c r="D120" s="151" t="e">
        <f t="shared" si="10"/>
        <v>#VALUE!</v>
      </c>
      <c r="E120" s="151" t="e">
        <f t="shared" si="10"/>
        <v>#VALUE!</v>
      </c>
      <c r="F120" s="151" t="e">
        <f t="shared" si="10"/>
        <v>#VALUE!</v>
      </c>
    </row>
    <row r="121" spans="2:6">
      <c r="B121" s="147" t="s">
        <v>23</v>
      </c>
      <c r="C121" s="147">
        <f t="shared" ref="C121:F126" si="11">C82+C102</f>
        <v>0</v>
      </c>
      <c r="D121" s="147">
        <f t="shared" si="11"/>
        <v>0</v>
      </c>
      <c r="E121" s="147">
        <f t="shared" si="11"/>
        <v>0</v>
      </c>
      <c r="F121" s="147">
        <f t="shared" si="11"/>
        <v>0</v>
      </c>
    </row>
    <row r="122" spans="2:6">
      <c r="B122" s="151" t="s">
        <v>24</v>
      </c>
      <c r="C122" s="151" t="e">
        <f t="shared" si="11"/>
        <v>#VALUE!</v>
      </c>
      <c r="D122" s="151" t="e">
        <f t="shared" si="11"/>
        <v>#VALUE!</v>
      </c>
      <c r="E122" s="151" t="e">
        <f t="shared" si="11"/>
        <v>#VALUE!</v>
      </c>
      <c r="F122" s="151" t="e">
        <f t="shared" si="11"/>
        <v>#VALUE!</v>
      </c>
    </row>
    <row r="123" spans="2:6">
      <c r="B123" s="147" t="s">
        <v>25</v>
      </c>
      <c r="C123" s="147" t="e">
        <f>C84+C104</f>
        <v>#VALUE!</v>
      </c>
      <c r="D123" s="147" t="e">
        <f>D84+D104</f>
        <v>#VALUE!</v>
      </c>
      <c r="E123" s="147" t="e">
        <f>E84+E104</f>
        <v>#VALUE!</v>
      </c>
      <c r="F123" s="147" t="e">
        <f>F84+F104</f>
        <v>#VALUE!</v>
      </c>
    </row>
    <row r="124" spans="2:6">
      <c r="B124" s="151" t="s">
        <v>127</v>
      </c>
      <c r="C124" s="151" t="e">
        <f>C85+C105</f>
        <v>#VALUE!</v>
      </c>
      <c r="D124" s="151" t="e">
        <f t="shared" si="11"/>
        <v>#VALUE!</v>
      </c>
      <c r="E124" s="151" t="e">
        <f>E85+E105</f>
        <v>#VALUE!</v>
      </c>
      <c r="F124" s="151" t="e">
        <f t="shared" si="11"/>
        <v>#VALUE!</v>
      </c>
    </row>
    <row r="125" spans="2:6">
      <c r="B125" s="169" t="s">
        <v>123</v>
      </c>
      <c r="C125" s="169">
        <f t="shared" si="11"/>
        <v>0</v>
      </c>
      <c r="D125" s="169">
        <f t="shared" si="11"/>
        <v>0</v>
      </c>
      <c r="E125" s="169">
        <f t="shared" si="11"/>
        <v>0</v>
      </c>
      <c r="F125" s="169">
        <f t="shared" si="11"/>
        <v>0</v>
      </c>
    </row>
    <row r="126" spans="2:6">
      <c r="B126" s="151" t="s">
        <v>26</v>
      </c>
      <c r="C126" s="151">
        <f t="shared" si="11"/>
        <v>0</v>
      </c>
      <c r="D126" s="151">
        <f t="shared" si="11"/>
        <v>0</v>
      </c>
      <c r="E126" s="151">
        <f t="shared" si="11"/>
        <v>0</v>
      </c>
      <c r="F126" s="151">
        <f t="shared" si="11"/>
        <v>0</v>
      </c>
    </row>
    <row r="127" spans="2:6">
      <c r="B127" s="147" t="s">
        <v>11</v>
      </c>
      <c r="C127" s="147" t="e">
        <f>SUM(C115:C126)</f>
        <v>#VALUE!</v>
      </c>
      <c r="D127" s="147" t="e">
        <f t="shared" ref="D127:F127" si="12">SUM(D115:D126)</f>
        <v>#VALUE!</v>
      </c>
      <c r="E127" s="147" t="e">
        <f t="shared" si="12"/>
        <v>#VALUE!</v>
      </c>
      <c r="F127" s="147" t="e">
        <f t="shared" si="12"/>
        <v>#VALUE!</v>
      </c>
    </row>
    <row r="128" spans="2:6">
      <c r="C128" s="173"/>
    </row>
  </sheetData>
  <mergeCells count="17">
    <mergeCell ref="B39:B40"/>
    <mergeCell ref="C39:F39"/>
    <mergeCell ref="B18:B20"/>
    <mergeCell ref="D18:D20"/>
    <mergeCell ref="E18:F20"/>
    <mergeCell ref="B28:B29"/>
    <mergeCell ref="C28:F28"/>
    <mergeCell ref="B113:B114"/>
    <mergeCell ref="C113:F113"/>
    <mergeCell ref="B54:B55"/>
    <mergeCell ref="H54:J54"/>
    <mergeCell ref="B73:B74"/>
    <mergeCell ref="C73:F73"/>
    <mergeCell ref="B93:B94"/>
    <mergeCell ref="C93:F93"/>
    <mergeCell ref="H93:J93"/>
    <mergeCell ref="C54:F54"/>
  </mergeCells>
  <hyperlinks>
    <hyperlink ref="G15" r:id="rId1"/>
    <hyperlink ref="G14" r:id="rId2"/>
    <hyperlink ref="G16" r:id="rId3"/>
  </hyperlinks>
  <pageMargins left="0.7" right="0.7" top="0.75" bottom="0.75" header="0.3" footer="0.3"/>
  <pageSetup paperSize="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5361" r:id="rId7" name="Option Button 1">
              <controlPr locked="0" defaultSize="0" autoFill="0" autoLine="0" autoPict="0">
                <anchor moveWithCells="1">
                  <from>
                    <xdr:col>2</xdr:col>
                    <xdr:colOff>19050</xdr:colOff>
                    <xdr:row>17</xdr:row>
                    <xdr:rowOff>38100</xdr:rowOff>
                  </from>
                  <to>
                    <xdr:col>2</xdr:col>
                    <xdr:colOff>1066800</xdr:colOff>
                    <xdr:row>18</xdr:row>
                    <xdr:rowOff>66675</xdr:rowOff>
                  </to>
                </anchor>
              </controlPr>
            </control>
          </mc:Choice>
        </mc:AlternateContent>
        <mc:AlternateContent xmlns:mc="http://schemas.openxmlformats.org/markup-compatibility/2006">
          <mc:Choice Requires="x14">
            <control shapeId="15362" r:id="rId8" name="Option Button 2">
              <controlPr locked="0" defaultSize="0" autoFill="0" autoLine="0" autoPict="0">
                <anchor moveWithCells="1">
                  <from>
                    <xdr:col>2</xdr:col>
                    <xdr:colOff>9525</xdr:colOff>
                    <xdr:row>18</xdr:row>
                    <xdr:rowOff>114300</xdr:rowOff>
                  </from>
                  <to>
                    <xdr:col>2</xdr:col>
                    <xdr:colOff>1038225</xdr:colOff>
                    <xdr:row>19</xdr:row>
                    <xdr:rowOff>142875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3:K128"/>
  <sheetViews>
    <sheetView zoomScale="90" zoomScaleNormal="90" workbookViewId="0">
      <selection activeCell="C4" sqref="C4"/>
    </sheetView>
  </sheetViews>
  <sheetFormatPr defaultColWidth="9.140625" defaultRowHeight="14.25"/>
  <cols>
    <col min="1" max="1" width="4.28515625" style="5" customWidth="1"/>
    <col min="2" max="2" width="43.140625" style="5" customWidth="1"/>
    <col min="3" max="3" width="20.7109375" style="5" customWidth="1"/>
    <col min="4" max="4" width="30.7109375" style="5" customWidth="1"/>
    <col min="5" max="5" width="30.42578125" style="5" customWidth="1"/>
    <col min="6" max="6" width="28.42578125" style="5" bestFit="1" customWidth="1"/>
    <col min="7" max="7" width="12.85546875" style="5" customWidth="1"/>
    <col min="8" max="8" width="28.5703125" style="5" bestFit="1" customWidth="1"/>
    <col min="9" max="9" width="24.85546875" style="5" bestFit="1" customWidth="1"/>
    <col min="10" max="10" width="12.85546875" style="5" bestFit="1" customWidth="1"/>
    <col min="11" max="11" width="10.28515625" style="5" customWidth="1"/>
    <col min="12" max="12" width="34" style="5" bestFit="1" customWidth="1"/>
    <col min="13" max="13" width="8.28515625" style="5" bestFit="1" customWidth="1"/>
    <col min="14" max="16384" width="9.140625" style="5"/>
  </cols>
  <sheetData>
    <row r="3" spans="2:8" ht="20.25">
      <c r="B3" s="4" t="s">
        <v>237</v>
      </c>
      <c r="C3" s="99"/>
    </row>
    <row r="4" spans="2:8" ht="15">
      <c r="B4" s="100"/>
      <c r="C4" s="101"/>
      <c r="D4" s="9"/>
    </row>
    <row r="5" spans="2:8" ht="15.75" customHeight="1"/>
    <row r="6" spans="2:8">
      <c r="D6" s="102"/>
    </row>
    <row r="7" spans="2:8" ht="15">
      <c r="B7" s="103" t="s">
        <v>6</v>
      </c>
      <c r="C7" s="21"/>
    </row>
    <row r="8" spans="2:8">
      <c r="B8" s="104" t="s">
        <v>7</v>
      </c>
      <c r="C8" s="105"/>
    </row>
    <row r="9" spans="2:8">
      <c r="B9" s="104" t="s">
        <v>8</v>
      </c>
      <c r="C9" s="105"/>
      <c r="E9" s="15"/>
    </row>
    <row r="10" spans="2:8">
      <c r="B10" s="104" t="s">
        <v>109</v>
      </c>
      <c r="C10" s="106" t="str">
        <f>IFERROR(C9/C8, "-")</f>
        <v>-</v>
      </c>
      <c r="E10" s="15"/>
    </row>
    <row r="11" spans="2:8">
      <c r="C11" s="107"/>
      <c r="E11" s="15"/>
    </row>
    <row r="12" spans="2:8">
      <c r="C12" s="108"/>
      <c r="D12" s="21"/>
      <c r="E12" s="21"/>
      <c r="F12" s="21"/>
    </row>
    <row r="13" spans="2:8" ht="30" customHeight="1">
      <c r="B13" s="109" t="s">
        <v>140</v>
      </c>
      <c r="C13" s="110"/>
      <c r="D13" s="111" t="s">
        <v>9</v>
      </c>
      <c r="E13" s="111" t="s">
        <v>10</v>
      </c>
      <c r="F13" s="112" t="s">
        <v>104</v>
      </c>
      <c r="G13" s="113"/>
      <c r="H13" s="114"/>
    </row>
    <row r="14" spans="2:8">
      <c r="B14" s="16"/>
      <c r="C14" s="115" t="s">
        <v>128</v>
      </c>
      <c r="D14" s="116" t="s">
        <v>122</v>
      </c>
      <c r="E14" s="117"/>
      <c r="F14" s="118"/>
      <c r="G14" s="119" t="s">
        <v>87</v>
      </c>
      <c r="H14" s="120"/>
    </row>
    <row r="15" spans="2:8">
      <c r="B15" s="16"/>
      <c r="C15" s="121" t="s">
        <v>92</v>
      </c>
      <c r="D15" s="122" t="s">
        <v>12</v>
      </c>
      <c r="E15" s="117"/>
      <c r="F15" s="118"/>
      <c r="G15" s="123" t="s">
        <v>87</v>
      </c>
      <c r="H15" s="120"/>
    </row>
    <row r="16" spans="2:8">
      <c r="B16" s="16"/>
      <c r="C16" s="124" t="s">
        <v>130</v>
      </c>
      <c r="D16" s="125" t="s">
        <v>129</v>
      </c>
      <c r="E16" s="126"/>
      <c r="F16" s="127"/>
      <c r="G16" s="123" t="s">
        <v>87</v>
      </c>
      <c r="H16" s="120"/>
    </row>
    <row r="17" spans="2:11">
      <c r="C17" s="128"/>
      <c r="D17" s="128"/>
      <c r="E17" s="26"/>
      <c r="F17" s="26"/>
      <c r="G17" s="129"/>
      <c r="H17" s="120"/>
    </row>
    <row r="18" spans="2:11" ht="15" customHeight="1">
      <c r="B18" s="252" t="s">
        <v>107</v>
      </c>
      <c r="C18" s="130"/>
      <c r="D18" s="253" t="s">
        <v>105</v>
      </c>
      <c r="E18" s="255"/>
      <c r="F18" s="256"/>
      <c r="G18" s="131"/>
      <c r="H18" s="120"/>
    </row>
    <row r="19" spans="2:11">
      <c r="B19" s="252"/>
      <c r="C19" s="132"/>
      <c r="D19" s="253"/>
      <c r="E19" s="257"/>
      <c r="F19" s="258"/>
      <c r="G19" s="131"/>
      <c r="H19" s="120"/>
    </row>
    <row r="20" spans="2:11">
      <c r="B20" s="252"/>
      <c r="C20" s="133"/>
      <c r="D20" s="254"/>
      <c r="E20" s="259"/>
      <c r="F20" s="260"/>
      <c r="G20" s="131"/>
      <c r="H20" s="120"/>
    </row>
    <row r="21" spans="2:11" hidden="1">
      <c r="B21" s="16"/>
      <c r="C21" s="134">
        <v>2</v>
      </c>
      <c r="G21" s="131"/>
      <c r="H21" s="120"/>
    </row>
    <row r="22" spans="2:11">
      <c r="C22" s="113"/>
    </row>
    <row r="24" spans="2:11" s="137" customFormat="1" ht="30" customHeight="1">
      <c r="B24" s="135" t="s">
        <v>13</v>
      </c>
      <c r="C24" s="136"/>
      <c r="D24" s="136"/>
      <c r="E24" s="136"/>
      <c r="F24" s="136"/>
      <c r="G24" s="136"/>
      <c r="H24" s="136"/>
      <c r="I24" s="136"/>
      <c r="J24" s="136"/>
      <c r="K24" s="136"/>
    </row>
    <row r="25" spans="2:11" s="140" customFormat="1" ht="30" customHeight="1">
      <c r="B25" s="138" t="s">
        <v>14</v>
      </c>
      <c r="C25" s="139"/>
      <c r="D25" s="139"/>
      <c r="E25" s="139"/>
      <c r="F25" s="139"/>
      <c r="G25" s="139"/>
      <c r="H25" s="139"/>
      <c r="I25" s="139"/>
      <c r="J25" s="139"/>
      <c r="K25" s="139"/>
    </row>
    <row r="26" spans="2:11" ht="15">
      <c r="B26" s="141"/>
      <c r="C26" s="15"/>
      <c r="D26" s="15"/>
      <c r="E26" s="15"/>
      <c r="F26" s="15"/>
      <c r="G26" s="15"/>
      <c r="H26" s="15"/>
      <c r="I26" s="15"/>
      <c r="J26" s="15"/>
      <c r="K26" s="15"/>
    </row>
    <row r="27" spans="2:11" ht="15">
      <c r="B27" s="103" t="s">
        <v>15</v>
      </c>
      <c r="C27" s="15"/>
      <c r="D27" s="15"/>
      <c r="E27" s="15"/>
      <c r="F27" s="15"/>
      <c r="G27" s="15"/>
      <c r="H27" s="142"/>
      <c r="I27" s="142"/>
      <c r="J27" s="142"/>
    </row>
    <row r="28" spans="2:11" ht="20.100000000000001" customHeight="1">
      <c r="B28" s="245" t="s">
        <v>80</v>
      </c>
      <c r="C28" s="247" t="s">
        <v>84</v>
      </c>
      <c r="D28" s="248"/>
      <c r="E28" s="248"/>
      <c r="F28" s="249"/>
      <c r="H28" s="141"/>
      <c r="I28" s="143"/>
      <c r="J28" s="143"/>
      <c r="K28" s="15"/>
    </row>
    <row r="29" spans="2:11" ht="20.100000000000001" customHeight="1">
      <c r="B29" s="246"/>
      <c r="C29" s="144" t="s">
        <v>16</v>
      </c>
      <c r="D29" s="144" t="s">
        <v>3</v>
      </c>
      <c r="E29" s="144" t="s">
        <v>4</v>
      </c>
      <c r="F29" s="145" t="s">
        <v>5</v>
      </c>
      <c r="G29" s="146"/>
      <c r="H29" s="141"/>
      <c r="J29" s="141"/>
      <c r="K29" s="141"/>
    </row>
    <row r="30" spans="2:11">
      <c r="B30" s="69" t="s">
        <v>17</v>
      </c>
      <c r="C30" s="147"/>
      <c r="D30" s="148"/>
      <c r="E30" s="147"/>
      <c r="F30" s="149"/>
      <c r="G30" s="15"/>
      <c r="H30" s="150"/>
      <c r="I30" s="15"/>
      <c r="J30" s="15"/>
      <c r="K30" s="15"/>
    </row>
    <row r="31" spans="2:11" ht="15">
      <c r="B31" s="57" t="s">
        <v>102</v>
      </c>
      <c r="C31" s="151"/>
      <c r="D31" s="151"/>
      <c r="E31" s="151"/>
      <c r="F31" s="151"/>
      <c r="G31" s="15"/>
      <c r="H31" s="150"/>
      <c r="I31" s="141"/>
      <c r="J31" s="15"/>
      <c r="K31" s="15"/>
    </row>
    <row r="32" spans="2:11">
      <c r="B32" s="69" t="s">
        <v>56</v>
      </c>
      <c r="C32" s="147"/>
      <c r="D32" s="147"/>
      <c r="E32" s="147"/>
      <c r="F32" s="147"/>
      <c r="G32" s="15"/>
      <c r="H32" s="15"/>
      <c r="I32" s="15"/>
      <c r="J32" s="15"/>
      <c r="K32" s="15"/>
    </row>
    <row r="33" spans="1:11" ht="15" customHeight="1">
      <c r="B33" s="57" t="s">
        <v>103</v>
      </c>
      <c r="C33" s="151"/>
      <c r="D33" s="151"/>
      <c r="E33" s="151"/>
      <c r="F33" s="151"/>
      <c r="G33" s="15"/>
      <c r="H33" s="15"/>
      <c r="I33" s="15"/>
      <c r="J33" s="15"/>
      <c r="K33" s="15"/>
    </row>
    <row r="34" spans="1:11" ht="28.5">
      <c r="B34" s="152" t="s">
        <v>146</v>
      </c>
      <c r="C34" s="153"/>
      <c r="D34" s="153">
        <f>C34</f>
        <v>0</v>
      </c>
      <c r="E34" s="153">
        <v>0</v>
      </c>
      <c r="F34" s="153">
        <v>0</v>
      </c>
      <c r="G34" s="15"/>
      <c r="H34" s="15"/>
      <c r="I34" s="15"/>
      <c r="J34" s="15"/>
      <c r="K34" s="15"/>
    </row>
    <row r="35" spans="1:11" ht="29.25" customHeight="1">
      <c r="B35" s="152" t="s">
        <v>145</v>
      </c>
      <c r="C35" s="154"/>
      <c r="D35" s="154"/>
      <c r="E35" s="154"/>
      <c r="F35" s="154"/>
      <c r="G35" s="15"/>
      <c r="H35" s="15"/>
      <c r="I35" s="15"/>
      <c r="J35" s="15"/>
      <c r="K35" s="15"/>
    </row>
    <row r="36" spans="1:11" ht="29.25" hidden="1" customHeight="1">
      <c r="A36" s="155"/>
      <c r="B36" s="156" t="s">
        <v>106</v>
      </c>
      <c r="C36" s="157">
        <f>IF($C$21 = 1, C35,C34)</f>
        <v>0</v>
      </c>
      <c r="D36" s="157">
        <f>IF($C$21 = 1, D35,D34)</f>
        <v>0</v>
      </c>
      <c r="E36" s="157">
        <f>IF($C$21 = 1, E35,E34)</f>
        <v>0</v>
      </c>
      <c r="F36" s="158">
        <f>IF($C$21 =1, F35,F34)</f>
        <v>0</v>
      </c>
      <c r="G36" s="159"/>
      <c r="H36" s="159"/>
      <c r="I36" s="15"/>
      <c r="J36" s="15"/>
      <c r="K36" s="15"/>
    </row>
    <row r="37" spans="1:11" ht="15">
      <c r="H37" s="160"/>
      <c r="I37" s="160"/>
      <c r="J37" s="160"/>
      <c r="K37" s="15"/>
    </row>
    <row r="38" spans="1:11" ht="15">
      <c r="B38" s="161" t="s">
        <v>79</v>
      </c>
      <c r="C38" s="21"/>
      <c r="D38" s="21"/>
      <c r="E38" s="21"/>
      <c r="F38" s="21"/>
      <c r="H38" s="162"/>
      <c r="I38" s="162"/>
      <c r="J38" s="162"/>
      <c r="K38" s="15"/>
    </row>
    <row r="39" spans="1:11" ht="20.100000000000001" customHeight="1">
      <c r="A39" s="16"/>
      <c r="B39" s="245" t="str">
        <f>B28</f>
        <v>Jätejae</v>
      </c>
      <c r="C39" s="247" t="s">
        <v>83</v>
      </c>
      <c r="D39" s="248"/>
      <c r="E39" s="248"/>
      <c r="F39" s="249"/>
      <c r="G39" s="146"/>
      <c r="H39" s="141"/>
      <c r="I39" s="143"/>
      <c r="J39" s="143"/>
      <c r="K39" s="15"/>
    </row>
    <row r="40" spans="1:11" ht="20.100000000000001" customHeight="1">
      <c r="A40" s="16"/>
      <c r="B40" s="246"/>
      <c r="C40" s="163" t="str">
        <f>C29</f>
        <v>Kokonaismäärä</v>
      </c>
      <c r="D40" s="163" t="str">
        <f>D29</f>
        <v>Hyödyntäminen materiaalina</v>
      </c>
      <c r="E40" s="163" t="str">
        <f>E29</f>
        <v>Hyödyntäminen energiana</v>
      </c>
      <c r="F40" s="164" t="str">
        <f>F29</f>
        <v>Loppusijoitus</v>
      </c>
      <c r="G40" s="146"/>
      <c r="I40" s="141"/>
      <c r="J40" s="141"/>
      <c r="K40" s="141"/>
    </row>
    <row r="41" spans="1:11">
      <c r="A41" s="16"/>
      <c r="B41" s="128" t="s">
        <v>20</v>
      </c>
      <c r="C41" s="147"/>
      <c r="D41" s="147"/>
      <c r="E41" s="147"/>
      <c r="F41" s="149"/>
      <c r="G41" s="15"/>
      <c r="H41" s="150"/>
      <c r="I41" s="15"/>
      <c r="J41" s="15"/>
      <c r="K41" s="15"/>
    </row>
    <row r="42" spans="1:11">
      <c r="A42" s="16"/>
      <c r="B42" s="165" t="s">
        <v>21</v>
      </c>
      <c r="C42" s="151"/>
      <c r="D42" s="151"/>
      <c r="E42" s="151"/>
      <c r="F42" s="166"/>
      <c r="G42" s="15"/>
      <c r="H42" s="15"/>
      <c r="I42" s="15"/>
      <c r="J42" s="15"/>
      <c r="K42" s="15"/>
    </row>
    <row r="43" spans="1:11" ht="15">
      <c r="A43" s="16"/>
      <c r="B43" s="128" t="s">
        <v>22</v>
      </c>
      <c r="C43" s="147"/>
      <c r="D43" s="147"/>
      <c r="E43" s="147"/>
      <c r="F43" s="149"/>
      <c r="G43" s="15"/>
      <c r="H43" s="141"/>
      <c r="I43" s="15"/>
      <c r="J43" s="15"/>
      <c r="K43" s="15"/>
    </row>
    <row r="44" spans="1:11">
      <c r="A44" s="16"/>
      <c r="B44" s="167" t="s">
        <v>30</v>
      </c>
      <c r="C44" s="151"/>
      <c r="D44" s="151"/>
      <c r="E44" s="151"/>
      <c r="F44" s="166"/>
      <c r="G44" s="15"/>
      <c r="H44" s="15"/>
      <c r="I44" s="15"/>
      <c r="J44" s="15"/>
      <c r="K44" s="15"/>
    </row>
    <row r="45" spans="1:11">
      <c r="A45" s="16"/>
      <c r="B45" s="128" t="s">
        <v>131</v>
      </c>
      <c r="C45" s="147"/>
      <c r="D45" s="147"/>
      <c r="E45" s="147"/>
      <c r="F45" s="149"/>
      <c r="G45" s="15"/>
    </row>
    <row r="46" spans="1:11">
      <c r="A46" s="16"/>
      <c r="B46" s="165" t="s">
        <v>24</v>
      </c>
      <c r="C46" s="151"/>
      <c r="D46" s="151"/>
      <c r="E46" s="151"/>
      <c r="F46" s="166"/>
      <c r="G46" s="15"/>
    </row>
    <row r="47" spans="1:11" ht="15" customHeight="1">
      <c r="A47" s="16"/>
      <c r="B47" s="168" t="s">
        <v>25</v>
      </c>
      <c r="C47" s="169"/>
      <c r="D47" s="169"/>
      <c r="E47" s="169"/>
      <c r="F47" s="170"/>
      <c r="G47" s="15"/>
      <c r="H47" s="175" t="s">
        <v>138</v>
      </c>
    </row>
    <row r="48" spans="1:11" ht="15" customHeight="1">
      <c r="A48" s="16"/>
      <c r="B48" s="167" t="s">
        <v>127</v>
      </c>
      <c r="C48" s="151"/>
      <c r="D48" s="151"/>
      <c r="E48" s="151"/>
      <c r="F48" s="166"/>
      <c r="G48" s="15"/>
      <c r="H48" s="176" t="s">
        <v>135</v>
      </c>
    </row>
    <row r="49" spans="1:11" ht="15" customHeight="1">
      <c r="A49" s="16"/>
      <c r="B49" s="128" t="s">
        <v>123</v>
      </c>
      <c r="C49" s="147"/>
      <c r="D49" s="147"/>
      <c r="E49" s="147"/>
      <c r="F49" s="149"/>
      <c r="G49" s="15"/>
      <c r="H49" s="176" t="s">
        <v>136</v>
      </c>
    </row>
    <row r="50" spans="1:11" ht="28.5">
      <c r="A50" s="16"/>
      <c r="B50" s="171" t="s">
        <v>137</v>
      </c>
      <c r="C50" s="151"/>
      <c r="D50" s="151"/>
      <c r="E50" s="151"/>
      <c r="F50" s="166"/>
      <c r="G50" s="15"/>
      <c r="H50" s="177"/>
    </row>
    <row r="52" spans="1:11" s="140" customFormat="1" ht="30" customHeight="1">
      <c r="B52" s="138" t="s">
        <v>27</v>
      </c>
      <c r="C52" s="139"/>
      <c r="D52" s="139"/>
      <c r="E52" s="139"/>
      <c r="F52" s="139"/>
      <c r="G52" s="139"/>
      <c r="H52" s="139"/>
      <c r="I52" s="139"/>
      <c r="J52" s="139"/>
      <c r="K52" s="139"/>
    </row>
    <row r="53" spans="1:11" ht="15">
      <c r="B53" s="141"/>
      <c r="C53" s="15"/>
      <c r="D53" s="15"/>
      <c r="E53" s="15"/>
      <c r="F53" s="15"/>
      <c r="G53" s="15"/>
    </row>
    <row r="54" spans="1:11" ht="15" customHeight="1">
      <c r="B54" s="245" t="str">
        <f>B28</f>
        <v>Jätejae</v>
      </c>
      <c r="C54" s="247" t="s">
        <v>88</v>
      </c>
      <c r="D54" s="248"/>
      <c r="E54" s="248"/>
      <c r="F54" s="249"/>
      <c r="G54" s="213"/>
      <c r="H54" s="247" t="s">
        <v>89</v>
      </c>
      <c r="I54" s="248"/>
      <c r="J54" s="248"/>
    </row>
    <row r="55" spans="1:11" ht="16.5" customHeight="1">
      <c r="B55" s="246"/>
      <c r="C55" s="163" t="s">
        <v>90</v>
      </c>
      <c r="D55" s="163" t="s">
        <v>244</v>
      </c>
      <c r="E55" s="163" t="s">
        <v>223</v>
      </c>
      <c r="F55" s="164" t="s">
        <v>91</v>
      </c>
      <c r="G55" s="164" t="s">
        <v>11</v>
      </c>
      <c r="H55" s="163" t="s">
        <v>3</v>
      </c>
      <c r="I55" s="163" t="s">
        <v>4</v>
      </c>
      <c r="J55" s="163" t="s">
        <v>5</v>
      </c>
      <c r="K55" s="15"/>
    </row>
    <row r="56" spans="1:11">
      <c r="B56" s="216" t="s">
        <v>28</v>
      </c>
      <c r="C56" s="147"/>
      <c r="D56" s="147"/>
      <c r="E56" s="147"/>
      <c r="F56" s="149"/>
      <c r="G56" s="147">
        <f>C56+E56+F56</f>
        <v>0</v>
      </c>
      <c r="H56" s="217">
        <v>4.909230124060234E-3</v>
      </c>
      <c r="I56" s="217">
        <v>0.93263800952137876</v>
      </c>
      <c r="J56" s="218">
        <v>6.2452760354560981E-2</v>
      </c>
      <c r="K56" s="15"/>
    </row>
    <row r="57" spans="1:11">
      <c r="B57" s="215" t="s">
        <v>18</v>
      </c>
      <c r="C57" s="151"/>
      <c r="D57" s="151"/>
      <c r="E57" s="151"/>
      <c r="F57" s="166"/>
      <c r="G57" s="151">
        <f t="shared" ref="G57:G68" si="0">C57+E57+F57</f>
        <v>0</v>
      </c>
      <c r="H57" s="219">
        <v>0.88514577856722965</v>
      </c>
      <c r="I57" s="219">
        <v>0.11052298076898601</v>
      </c>
      <c r="J57" s="220">
        <v>4.3312406637842629E-3</v>
      </c>
      <c r="K57" s="15"/>
    </row>
    <row r="58" spans="1:11">
      <c r="B58" s="216" t="s">
        <v>19</v>
      </c>
      <c r="C58" s="147"/>
      <c r="D58" s="147"/>
      <c r="E58" s="147"/>
      <c r="F58" s="149"/>
      <c r="G58" s="147">
        <f t="shared" si="0"/>
        <v>0</v>
      </c>
      <c r="H58" s="217">
        <v>1</v>
      </c>
      <c r="I58" s="217">
        <v>0</v>
      </c>
      <c r="J58" s="218">
        <v>0</v>
      </c>
      <c r="K58" s="15"/>
    </row>
    <row r="59" spans="1:11" ht="14.45" customHeight="1">
      <c r="B59" s="151" t="s">
        <v>20</v>
      </c>
      <c r="C59" s="151"/>
      <c r="D59" s="151"/>
      <c r="E59" s="151"/>
      <c r="F59" s="166"/>
      <c r="G59" s="151">
        <f t="shared" si="0"/>
        <v>0</v>
      </c>
      <c r="H59" s="219">
        <v>0.92979238471194703</v>
      </c>
      <c r="I59" s="219">
        <v>7.0201628112582848E-2</v>
      </c>
      <c r="J59" s="220">
        <v>5.987175470142954E-6</v>
      </c>
      <c r="K59" s="15"/>
    </row>
    <row r="60" spans="1:11" ht="14.45" customHeight="1">
      <c r="B60" s="147" t="s">
        <v>21</v>
      </c>
      <c r="C60" s="147"/>
      <c r="D60" s="147" t="e">
        <f>C10*Palpa Suomi yhteensä</f>
        <v>#VALUE!</v>
      </c>
      <c r="E60" s="147" t="e">
        <f>0.75*D60</f>
        <v>#VALUE!</v>
      </c>
      <c r="F60" s="149"/>
      <c r="G60" s="147" t="e">
        <f>C60+E60+F60</f>
        <v>#VALUE!</v>
      </c>
      <c r="H60" s="217">
        <v>0.99842036435202597</v>
      </c>
      <c r="I60" s="217">
        <v>0</v>
      </c>
      <c r="J60" s="218">
        <v>1.5796356479743116E-3</v>
      </c>
      <c r="K60" s="15"/>
    </row>
    <row r="61" spans="1:11" ht="14.45" customHeight="1">
      <c r="B61" s="151" t="s">
        <v>22</v>
      </c>
      <c r="C61" s="151"/>
      <c r="D61" s="151" t="e">
        <f>C10*Palpa Suomi yhteensä</f>
        <v>#VALUE!</v>
      </c>
      <c r="E61" s="151" t="e">
        <f>0.99*D61</f>
        <v>#VALUE!</v>
      </c>
      <c r="F61" s="166"/>
      <c r="G61" s="151" t="e">
        <f t="shared" si="0"/>
        <v>#VALUE!</v>
      </c>
      <c r="H61" s="219">
        <v>1</v>
      </c>
      <c r="I61" s="219">
        <v>0</v>
      </c>
      <c r="J61" s="220">
        <v>0</v>
      </c>
      <c r="K61" s="15"/>
    </row>
    <row r="62" spans="1:11" ht="14.45" customHeight="1">
      <c r="B62" s="169" t="s">
        <v>30</v>
      </c>
      <c r="C62" s="147"/>
      <c r="D62" s="147"/>
      <c r="E62" s="147"/>
      <c r="F62" s="149" t="e">
        <f>0.9*E14*C10</f>
        <v>#VALUE!</v>
      </c>
      <c r="G62" s="147" t="e">
        <f t="shared" si="0"/>
        <v>#VALUE!</v>
      </c>
      <c r="H62" s="217">
        <v>0.92979238471194703</v>
      </c>
      <c r="I62" s="217">
        <v>7.0201628112582848E-2</v>
      </c>
      <c r="J62" s="218">
        <v>5.987175470142954E-6</v>
      </c>
      <c r="K62" s="15"/>
    </row>
    <row r="63" spans="1:11" ht="14.45" customHeight="1">
      <c r="B63" s="215" t="s">
        <v>23</v>
      </c>
      <c r="C63" s="151"/>
      <c r="D63" s="151"/>
      <c r="E63" s="151"/>
      <c r="F63" s="166"/>
      <c r="G63" s="151">
        <f t="shared" si="0"/>
        <v>0</v>
      </c>
      <c r="H63" s="219">
        <v>6.6742701730528806E-2</v>
      </c>
      <c r="I63" s="219">
        <v>0.93325729826947124</v>
      </c>
      <c r="J63" s="220">
        <v>0</v>
      </c>
      <c r="K63" s="15"/>
    </row>
    <row r="64" spans="1:11" ht="14.45" customHeight="1">
      <c r="B64" s="147" t="s">
        <v>24</v>
      </c>
      <c r="C64" s="147"/>
      <c r="D64" s="147" t="e">
        <f>C10*Palpa Suomi yhteensä</f>
        <v>#VALUE!</v>
      </c>
      <c r="E64" s="147" t="e">
        <f>0.96*D64</f>
        <v>#VALUE!</v>
      </c>
      <c r="F64" s="149"/>
      <c r="G64" s="147" t="e">
        <f t="shared" si="0"/>
        <v>#VALUE!</v>
      </c>
      <c r="H64" s="217">
        <v>0.40584138107854029</v>
      </c>
      <c r="I64" s="217">
        <v>0.59383813349286385</v>
      </c>
      <c r="J64" s="218">
        <v>3.204854285958465E-4</v>
      </c>
      <c r="K64" s="15"/>
    </row>
    <row r="65" spans="2:11" ht="14.45" customHeight="1">
      <c r="B65" s="151" t="s">
        <v>25</v>
      </c>
      <c r="C65" s="151"/>
      <c r="D65" s="151"/>
      <c r="E65" s="151"/>
      <c r="F65" s="166" t="e">
        <f>E15*C10</f>
        <v>#VALUE!</v>
      </c>
      <c r="G65" s="151" t="e">
        <f>C65+E65+F65</f>
        <v>#VALUE!</v>
      </c>
      <c r="H65" s="219">
        <v>0.88475041730589887</v>
      </c>
      <c r="I65" s="219">
        <v>5.1763245186342677E-2</v>
      </c>
      <c r="J65" s="220">
        <v>6.3486337507758464E-2</v>
      </c>
      <c r="K65" s="15"/>
    </row>
    <row r="66" spans="2:11" ht="14.45" customHeight="1">
      <c r="B66" s="169" t="s">
        <v>127</v>
      </c>
      <c r="C66" s="169"/>
      <c r="D66" s="169"/>
      <c r="E66" s="169"/>
      <c r="F66" s="170" t="e">
        <f>E16*C10</f>
        <v>#VALUE!</v>
      </c>
      <c r="G66" s="169" t="e">
        <f t="shared" si="0"/>
        <v>#VALUE!</v>
      </c>
      <c r="H66" s="221">
        <v>1</v>
      </c>
      <c r="I66" s="221">
        <v>0</v>
      </c>
      <c r="J66" s="222">
        <v>0</v>
      </c>
      <c r="K66" s="172"/>
    </row>
    <row r="67" spans="2:11" ht="14.45" customHeight="1">
      <c r="B67" s="215" t="s">
        <v>123</v>
      </c>
      <c r="C67" s="151"/>
      <c r="D67" s="151"/>
      <c r="E67" s="151"/>
      <c r="F67" s="166"/>
      <c r="G67" s="151">
        <f t="shared" si="0"/>
        <v>0</v>
      </c>
      <c r="H67" s="219">
        <v>0.92616545405551065</v>
      </c>
      <c r="I67" s="219">
        <v>7.3565076798706552E-2</v>
      </c>
      <c r="J67" s="220">
        <v>2.6946914578280785E-4</v>
      </c>
      <c r="K67" s="15"/>
    </row>
    <row r="68" spans="2:11" ht="14.45" customHeight="1">
      <c r="B68" s="216" t="s">
        <v>26</v>
      </c>
      <c r="C68" s="147"/>
      <c r="D68" s="147"/>
      <c r="E68" s="147"/>
      <c r="F68" s="149"/>
      <c r="G68" s="147">
        <f t="shared" si="0"/>
        <v>0</v>
      </c>
      <c r="H68" s="217">
        <v>9.8197015104067281E-2</v>
      </c>
      <c r="I68" s="217">
        <v>0.85842883279269977</v>
      </c>
      <c r="J68" s="218">
        <v>4.3374152103232949E-2</v>
      </c>
      <c r="K68" s="15"/>
    </row>
    <row r="69" spans="2:11">
      <c r="B69" s="151" t="s">
        <v>11</v>
      </c>
      <c r="C69" s="151"/>
      <c r="D69" s="151"/>
      <c r="E69" s="151"/>
      <c r="F69" s="166"/>
      <c r="G69" s="151" t="e">
        <f>SUM(G56:G68)</f>
        <v>#VALUE!</v>
      </c>
      <c r="H69" s="219"/>
      <c r="I69" s="219"/>
      <c r="J69" s="220"/>
      <c r="K69" s="15"/>
    </row>
    <row r="71" spans="2:11" s="140" customFormat="1" ht="30" customHeight="1">
      <c r="B71" s="138" t="s">
        <v>31</v>
      </c>
      <c r="C71" s="139"/>
      <c r="D71" s="139"/>
      <c r="E71" s="139"/>
      <c r="F71" s="139"/>
      <c r="G71" s="139"/>
      <c r="H71" s="139"/>
      <c r="I71" s="139"/>
      <c r="J71" s="139"/>
      <c r="K71" s="139"/>
    </row>
    <row r="72" spans="2:11" ht="15">
      <c r="B72" s="141"/>
      <c r="C72" s="15"/>
      <c r="D72" s="15"/>
      <c r="E72" s="15"/>
      <c r="F72" s="15"/>
      <c r="G72" s="15"/>
    </row>
    <row r="73" spans="2:11" ht="15">
      <c r="B73" s="245" t="str">
        <f>B28</f>
        <v>Jätejae</v>
      </c>
      <c r="C73" s="247" t="s">
        <v>82</v>
      </c>
      <c r="D73" s="248"/>
      <c r="E73" s="248"/>
      <c r="F73" s="249"/>
    </row>
    <row r="74" spans="2:11" ht="15">
      <c r="B74" s="246"/>
      <c r="C74" s="163" t="s">
        <v>16</v>
      </c>
      <c r="D74" s="163" t="s">
        <v>3</v>
      </c>
      <c r="E74" s="163" t="s">
        <v>4</v>
      </c>
      <c r="F74" s="164" t="s">
        <v>5</v>
      </c>
    </row>
    <row r="75" spans="2:11">
      <c r="B75" s="147" t="s">
        <v>28</v>
      </c>
      <c r="C75" s="147">
        <f>G56+C30+C31</f>
        <v>0</v>
      </c>
      <c r="D75" s="147">
        <f>D30+D31+G56*H56</f>
        <v>0</v>
      </c>
      <c r="E75" s="147">
        <f>E30+E31+G56*I56</f>
        <v>0</v>
      </c>
      <c r="F75" s="147">
        <f>F30+F31+G56*J56</f>
        <v>0</v>
      </c>
    </row>
    <row r="76" spans="2:11">
      <c r="B76" s="151" t="s">
        <v>18</v>
      </c>
      <c r="C76" s="151">
        <f>G57+C32+C33</f>
        <v>0</v>
      </c>
      <c r="D76" s="151">
        <f>D32+D33+G57*H57</f>
        <v>0</v>
      </c>
      <c r="E76" s="151">
        <f>E32+E33+G57*I57</f>
        <v>0</v>
      </c>
      <c r="F76" s="151">
        <f>F32+F33+G57*J57</f>
        <v>0</v>
      </c>
    </row>
    <row r="77" spans="2:11">
      <c r="B77" s="147" t="s">
        <v>19</v>
      </c>
      <c r="C77" s="147">
        <f>G58+C36</f>
        <v>0</v>
      </c>
      <c r="D77" s="147">
        <f>D36+G58*H58</f>
        <v>0</v>
      </c>
      <c r="E77" s="147">
        <f>E36+G58*I58</f>
        <v>0</v>
      </c>
      <c r="F77" s="147">
        <f>F36+G58*J58</f>
        <v>0</v>
      </c>
    </row>
    <row r="78" spans="2:11">
      <c r="B78" s="151" t="s">
        <v>20</v>
      </c>
      <c r="C78" s="151">
        <f t="shared" ref="C78:C86" si="1">C41+G59</f>
        <v>0</v>
      </c>
      <c r="D78" s="151">
        <f t="shared" ref="D78:D87" si="2">D41+G59*H59</f>
        <v>0</v>
      </c>
      <c r="E78" s="151">
        <f t="shared" ref="E78:E87" si="3">E41+G59*I59</f>
        <v>0</v>
      </c>
      <c r="F78" s="151">
        <f t="shared" ref="F78:F87" si="4">F41+G59*J59</f>
        <v>0</v>
      </c>
    </row>
    <row r="79" spans="2:11">
      <c r="B79" s="147" t="s">
        <v>21</v>
      </c>
      <c r="C79" s="147" t="e">
        <f t="shared" si="1"/>
        <v>#VALUE!</v>
      </c>
      <c r="D79" s="147" t="e">
        <f t="shared" si="2"/>
        <v>#VALUE!</v>
      </c>
      <c r="E79" s="147" t="e">
        <f t="shared" si="3"/>
        <v>#VALUE!</v>
      </c>
      <c r="F79" s="147" t="e">
        <f t="shared" si="4"/>
        <v>#VALUE!</v>
      </c>
    </row>
    <row r="80" spans="2:11">
      <c r="B80" s="151" t="s">
        <v>22</v>
      </c>
      <c r="C80" s="151" t="e">
        <f t="shared" si="1"/>
        <v>#VALUE!</v>
      </c>
      <c r="D80" s="151" t="e">
        <f>D43+G61*H61</f>
        <v>#VALUE!</v>
      </c>
      <c r="E80" s="151" t="e">
        <f t="shared" si="3"/>
        <v>#VALUE!</v>
      </c>
      <c r="F80" s="151" t="e">
        <f t="shared" si="4"/>
        <v>#VALUE!</v>
      </c>
    </row>
    <row r="81" spans="2:11">
      <c r="B81" s="147" t="s">
        <v>134</v>
      </c>
      <c r="C81" s="147" t="e">
        <f>G62</f>
        <v>#VALUE!</v>
      </c>
      <c r="D81" s="147" t="e">
        <f>G62*H62</f>
        <v>#VALUE!</v>
      </c>
      <c r="E81" s="147" t="e">
        <f>G62*I62</f>
        <v>#VALUE!</v>
      </c>
      <c r="F81" s="147" t="e">
        <f>G62*J62</f>
        <v>#VALUE!</v>
      </c>
    </row>
    <row r="82" spans="2:11">
      <c r="B82" s="151" t="s">
        <v>23</v>
      </c>
      <c r="C82" s="151">
        <f t="shared" si="1"/>
        <v>0</v>
      </c>
      <c r="D82" s="151">
        <f>D45+G63*H63</f>
        <v>0</v>
      </c>
      <c r="E82" s="151">
        <f t="shared" si="3"/>
        <v>0</v>
      </c>
      <c r="F82" s="151">
        <f t="shared" si="4"/>
        <v>0</v>
      </c>
    </row>
    <row r="83" spans="2:11">
      <c r="B83" s="147" t="s">
        <v>24</v>
      </c>
      <c r="C83" s="147" t="e">
        <f>C46+G64</f>
        <v>#VALUE!</v>
      </c>
      <c r="D83" s="147" t="e">
        <f>D46+G64*H64</f>
        <v>#VALUE!</v>
      </c>
      <c r="E83" s="147" t="e">
        <f t="shared" si="3"/>
        <v>#VALUE!</v>
      </c>
      <c r="F83" s="147" t="e">
        <f t="shared" si="4"/>
        <v>#VALUE!</v>
      </c>
    </row>
    <row r="84" spans="2:11">
      <c r="B84" s="151" t="s">
        <v>132</v>
      </c>
      <c r="C84" s="151" t="e">
        <f>G65</f>
        <v>#VALUE!</v>
      </c>
      <c r="D84" s="151" t="e">
        <f>G65*H65</f>
        <v>#VALUE!</v>
      </c>
      <c r="E84" s="151" t="e">
        <f>G65*I65</f>
        <v>#VALUE!</v>
      </c>
      <c r="F84" s="151" t="e">
        <f>G65*J65</f>
        <v>#VALUE!</v>
      </c>
    </row>
    <row r="85" spans="2:11">
      <c r="B85" s="169" t="s">
        <v>133</v>
      </c>
      <c r="C85" s="169" t="e">
        <f>G66</f>
        <v>#VALUE!</v>
      </c>
      <c r="D85" s="169" t="e">
        <f>G66*H66</f>
        <v>#VALUE!</v>
      </c>
      <c r="E85" s="169" t="e">
        <f>G66*I66</f>
        <v>#VALUE!</v>
      </c>
      <c r="F85" s="169" t="e">
        <f>G66*J66</f>
        <v>#VALUE!</v>
      </c>
    </row>
    <row r="86" spans="2:11">
      <c r="B86" s="151" t="s">
        <v>123</v>
      </c>
      <c r="C86" s="151">
        <f t="shared" si="1"/>
        <v>0</v>
      </c>
      <c r="D86" s="151">
        <f>D49+G67*H67</f>
        <v>0</v>
      </c>
      <c r="E86" s="151">
        <f t="shared" si="3"/>
        <v>0</v>
      </c>
      <c r="F86" s="151">
        <f t="shared" si="4"/>
        <v>0</v>
      </c>
    </row>
    <row r="87" spans="2:11">
      <c r="B87" s="147" t="s">
        <v>26</v>
      </c>
      <c r="C87" s="147">
        <f>C50+G68</f>
        <v>0</v>
      </c>
      <c r="D87" s="147">
        <f t="shared" si="2"/>
        <v>0</v>
      </c>
      <c r="E87" s="147">
        <f t="shared" si="3"/>
        <v>0</v>
      </c>
      <c r="F87" s="147">
        <f t="shared" si="4"/>
        <v>0</v>
      </c>
    </row>
    <row r="88" spans="2:11">
      <c r="B88" s="151" t="s">
        <v>11</v>
      </c>
      <c r="C88" s="151" t="e">
        <f>SUM(C75:C87)</f>
        <v>#VALUE!</v>
      </c>
      <c r="D88" s="151" t="e">
        <f>SUM(D75:D87)</f>
        <v>#VALUE!</v>
      </c>
      <c r="E88" s="151" t="e">
        <f>SUM(E75:E87)</f>
        <v>#VALUE!</v>
      </c>
      <c r="F88" s="151" t="e">
        <f>SUM(F75:F87)</f>
        <v>#VALUE!</v>
      </c>
      <c r="G88" s="173"/>
    </row>
    <row r="89" spans="2:11">
      <c r="B89" s="5" t="s">
        <v>141</v>
      </c>
    </row>
    <row r="91" spans="2:11" s="137" customFormat="1" ht="30" customHeight="1">
      <c r="B91" s="135" t="s">
        <v>111</v>
      </c>
      <c r="C91" s="136"/>
      <c r="D91" s="136"/>
      <c r="E91" s="136"/>
      <c r="F91" s="136"/>
      <c r="G91" s="136"/>
      <c r="H91" s="136"/>
      <c r="I91" s="136"/>
      <c r="J91" s="136"/>
      <c r="K91" s="136"/>
    </row>
    <row r="93" spans="2:11" ht="15">
      <c r="B93" s="245" t="str">
        <f>B28</f>
        <v>Jätejae</v>
      </c>
      <c r="C93" s="247" t="s">
        <v>112</v>
      </c>
      <c r="D93" s="248"/>
      <c r="E93" s="248"/>
      <c r="F93" s="249"/>
      <c r="H93" s="250" t="s">
        <v>89</v>
      </c>
      <c r="I93" s="248"/>
      <c r="J93" s="251"/>
    </row>
    <row r="94" spans="2:11" ht="15">
      <c r="B94" s="246"/>
      <c r="C94" s="163" t="s">
        <v>16</v>
      </c>
      <c r="D94" s="163" t="s">
        <v>3</v>
      </c>
      <c r="E94" s="163" t="s">
        <v>4</v>
      </c>
      <c r="F94" s="164" t="s">
        <v>5</v>
      </c>
      <c r="H94" s="163" t="s">
        <v>3</v>
      </c>
      <c r="I94" s="163" t="s">
        <v>4</v>
      </c>
      <c r="J94" s="163" t="s">
        <v>5</v>
      </c>
    </row>
    <row r="95" spans="2:11">
      <c r="B95" s="147" t="s">
        <v>28</v>
      </c>
      <c r="C95" s="147">
        <f>Petra!N27</f>
        <v>0</v>
      </c>
      <c r="D95" s="147">
        <f>C95*H95</f>
        <v>0</v>
      </c>
      <c r="E95" s="147">
        <f>C95*I95</f>
        <v>0</v>
      </c>
      <c r="F95" s="147">
        <f>C95*J95</f>
        <v>0</v>
      </c>
      <c r="G95" s="174"/>
      <c r="H95" s="217">
        <v>4.909230124060234E-3</v>
      </c>
      <c r="I95" s="217">
        <v>0.93263800952137876</v>
      </c>
      <c r="J95" s="218">
        <v>6.2452760354560981E-2</v>
      </c>
    </row>
    <row r="96" spans="2:11">
      <c r="B96" s="151" t="s">
        <v>18</v>
      </c>
      <c r="C96" s="151">
        <f>Petra!O27</f>
        <v>0</v>
      </c>
      <c r="D96" s="151">
        <f>C96*H96</f>
        <v>0</v>
      </c>
      <c r="E96" s="151">
        <f t="shared" ref="E96:E107" si="5">C96*I96</f>
        <v>0</v>
      </c>
      <c r="F96" s="151">
        <f t="shared" ref="F96:F107" si="6">C96*J96</f>
        <v>0</v>
      </c>
      <c r="G96" s="174"/>
      <c r="H96" s="219">
        <v>0.88514577856722965</v>
      </c>
      <c r="I96" s="219">
        <v>0.11052298076898608</v>
      </c>
      <c r="J96" s="220">
        <v>4.3312406637842629E-3</v>
      </c>
    </row>
    <row r="97" spans="2:11">
      <c r="B97" s="216" t="s">
        <v>19</v>
      </c>
      <c r="C97" s="147"/>
      <c r="D97" s="147"/>
      <c r="E97" s="147"/>
      <c r="F97" s="147"/>
      <c r="G97" s="174"/>
      <c r="H97" s="217">
        <v>1</v>
      </c>
      <c r="I97" s="217">
        <v>0</v>
      </c>
      <c r="J97" s="218">
        <v>0</v>
      </c>
    </row>
    <row r="98" spans="2:11">
      <c r="B98" s="151" t="s">
        <v>29</v>
      </c>
      <c r="C98" s="151">
        <f>Petra!P27</f>
        <v>0</v>
      </c>
      <c r="D98" s="151">
        <f>C98*H98</f>
        <v>0</v>
      </c>
      <c r="E98" s="151">
        <f>C98*I98</f>
        <v>0</v>
      </c>
      <c r="F98" s="151">
        <f>C98*J98</f>
        <v>0</v>
      </c>
      <c r="G98" s="174"/>
      <c r="H98" s="219">
        <v>0.92979238471194703</v>
      </c>
      <c r="I98" s="219">
        <v>7.0201628112582848E-2</v>
      </c>
      <c r="J98" s="220">
        <v>5.987175470142954E-6</v>
      </c>
    </row>
    <row r="99" spans="2:11">
      <c r="B99" s="147" t="s">
        <v>21</v>
      </c>
      <c r="C99" s="147" t="e">
        <f>Petra!Q27+0.25*D60</f>
        <v>#VALUE!</v>
      </c>
      <c r="D99" s="147" t="e">
        <f>Petra!Q27*H99+0.25*D60</f>
        <v>#VALUE!</v>
      </c>
      <c r="E99" s="147">
        <f>Petra!Q27*I99</f>
        <v>0</v>
      </c>
      <c r="F99" s="147">
        <f>Petra!Q27*J99</f>
        <v>0</v>
      </c>
      <c r="G99" s="174"/>
      <c r="H99" s="217">
        <v>0.99842036435202597</v>
      </c>
      <c r="I99" s="217">
        <v>0</v>
      </c>
      <c r="J99" s="218">
        <v>1.5796356479743116E-3</v>
      </c>
    </row>
    <row r="100" spans="2:11">
      <c r="B100" s="151" t="s">
        <v>22</v>
      </c>
      <c r="C100" s="151" t="e">
        <f>Petra!R27+0.01*D61</f>
        <v>#VALUE!</v>
      </c>
      <c r="D100" s="151" t="e">
        <f>Petra!R27*H100+0.01*D61</f>
        <v>#VALUE!</v>
      </c>
      <c r="E100" s="151">
        <f>Petra!R27*I100</f>
        <v>0</v>
      </c>
      <c r="F100" s="151">
        <f>Petra!R27*J100</f>
        <v>0</v>
      </c>
      <c r="G100" s="174"/>
      <c r="H100" s="219">
        <v>1</v>
      </c>
      <c r="I100" s="219">
        <v>0</v>
      </c>
      <c r="J100" s="220">
        <v>0</v>
      </c>
    </row>
    <row r="101" spans="2:11">
      <c r="B101" s="216" t="s">
        <v>30</v>
      </c>
      <c r="C101" s="147"/>
      <c r="D101" s="147"/>
      <c r="E101" s="147"/>
      <c r="F101" s="147"/>
      <c r="G101" s="174"/>
      <c r="H101" s="217">
        <v>0.92979238471194703</v>
      </c>
      <c r="I101" s="217">
        <v>7.0201628112582848E-2</v>
      </c>
      <c r="J101" s="218">
        <v>5.987175470142954E-6</v>
      </c>
    </row>
    <row r="102" spans="2:11">
      <c r="B102" s="151" t="s">
        <v>23</v>
      </c>
      <c r="C102" s="151">
        <f>Petra!S27</f>
        <v>0</v>
      </c>
      <c r="D102" s="151">
        <f t="shared" ref="D102:D107" si="7">C102*H102</f>
        <v>0</v>
      </c>
      <c r="E102" s="151">
        <f t="shared" si="5"/>
        <v>0</v>
      </c>
      <c r="F102" s="151">
        <f t="shared" si="6"/>
        <v>0</v>
      </c>
      <c r="G102" s="174"/>
      <c r="H102" s="219">
        <v>6.6742701730528806E-2</v>
      </c>
      <c r="I102" s="219">
        <v>0.93325729826947124</v>
      </c>
      <c r="J102" s="220">
        <v>0</v>
      </c>
    </row>
    <row r="103" spans="2:11">
      <c r="B103" s="147" t="s">
        <v>24</v>
      </c>
      <c r="C103" s="147" t="e">
        <f>Petra!T27+0.04*D64</f>
        <v>#VALUE!</v>
      </c>
      <c r="D103" s="147" t="e">
        <f>Petra!T27*H103+0.04*D64</f>
        <v>#VALUE!</v>
      </c>
      <c r="E103" s="147">
        <f>Petra!T27*I103</f>
        <v>0</v>
      </c>
      <c r="F103" s="147">
        <f>Petra!T27*J103</f>
        <v>0</v>
      </c>
      <c r="G103" s="174"/>
      <c r="H103" s="217">
        <v>0.40584138107854029</v>
      </c>
      <c r="I103" s="217">
        <v>0.59383813349286385</v>
      </c>
      <c r="J103" s="218">
        <v>3.204854285958465E-4</v>
      </c>
    </row>
    <row r="104" spans="2:11">
      <c r="B104" s="151" t="s">
        <v>25</v>
      </c>
      <c r="C104" s="151">
        <f>Petra!U27</f>
        <v>0</v>
      </c>
      <c r="D104" s="151">
        <f>C104*H104</f>
        <v>0</v>
      </c>
      <c r="E104" s="151">
        <f t="shared" si="5"/>
        <v>0</v>
      </c>
      <c r="F104" s="151">
        <f t="shared" si="6"/>
        <v>0</v>
      </c>
      <c r="G104" s="174"/>
      <c r="H104" s="219">
        <v>0.88475041730589887</v>
      </c>
      <c r="I104" s="219">
        <v>5.1763245186342677E-2</v>
      </c>
      <c r="J104" s="220">
        <v>6.3486337507758464E-2</v>
      </c>
    </row>
    <row r="105" spans="2:11">
      <c r="B105" s="169" t="s">
        <v>127</v>
      </c>
      <c r="C105" s="169">
        <f>Petra!V27</f>
        <v>0</v>
      </c>
      <c r="D105" s="169">
        <f>C105*H105</f>
        <v>0</v>
      </c>
      <c r="E105" s="169">
        <f>C105*I105</f>
        <v>0</v>
      </c>
      <c r="F105" s="169">
        <f t="shared" si="6"/>
        <v>0</v>
      </c>
      <c r="G105" s="174"/>
      <c r="H105" s="221">
        <v>1</v>
      </c>
      <c r="I105" s="221">
        <v>0</v>
      </c>
      <c r="J105" s="222">
        <v>0</v>
      </c>
    </row>
    <row r="106" spans="2:11">
      <c r="B106" s="215" t="s">
        <v>123</v>
      </c>
      <c r="C106" s="151"/>
      <c r="D106" s="151"/>
      <c r="E106" s="151"/>
      <c r="F106" s="151"/>
      <c r="G106" s="174"/>
      <c r="H106" s="219">
        <v>0.92616545405551065</v>
      </c>
      <c r="I106" s="219">
        <v>7.3565076798706552E-2</v>
      </c>
      <c r="J106" s="220">
        <v>2.6946914578280785E-4</v>
      </c>
    </row>
    <row r="107" spans="2:11">
      <c r="B107" s="147" t="s">
        <v>26</v>
      </c>
      <c r="C107" s="147">
        <f>Petra!W27</f>
        <v>0</v>
      </c>
      <c r="D107" s="147">
        <f t="shared" si="7"/>
        <v>0</v>
      </c>
      <c r="E107" s="147">
        <f t="shared" si="5"/>
        <v>0</v>
      </c>
      <c r="F107" s="147">
        <f t="shared" si="6"/>
        <v>0</v>
      </c>
      <c r="G107" s="174"/>
      <c r="H107" s="217">
        <v>9.8197015104067281E-2</v>
      </c>
      <c r="I107" s="217">
        <v>0.85842883279269977</v>
      </c>
      <c r="J107" s="218">
        <v>4.3374152103232949E-2</v>
      </c>
    </row>
    <row r="108" spans="2:11">
      <c r="B108" s="151" t="s">
        <v>11</v>
      </c>
      <c r="C108" s="151" t="e">
        <f>SUM(C95:C107)</f>
        <v>#VALUE!</v>
      </c>
      <c r="D108" s="151" t="e">
        <f t="shared" ref="D108:F108" si="8">SUM(D95:D107)</f>
        <v>#VALUE!</v>
      </c>
      <c r="E108" s="151">
        <f t="shared" si="8"/>
        <v>0</v>
      </c>
      <c r="F108" s="151">
        <f t="shared" si="8"/>
        <v>0</v>
      </c>
      <c r="G108" s="173"/>
      <c r="H108" s="219"/>
      <c r="I108" s="219"/>
      <c r="J108" s="220"/>
    </row>
    <row r="111" spans="2:11" s="137" customFormat="1" ht="30" customHeight="1">
      <c r="B111" s="135" t="s">
        <v>32</v>
      </c>
      <c r="C111" s="136"/>
      <c r="D111" s="136"/>
      <c r="E111" s="136"/>
      <c r="F111" s="136"/>
      <c r="G111" s="136"/>
      <c r="H111" s="136"/>
      <c r="I111" s="136"/>
      <c r="J111" s="136"/>
      <c r="K111" s="136"/>
    </row>
    <row r="113" spans="2:6" ht="15">
      <c r="B113" s="245" t="str">
        <f>B28</f>
        <v>Jätejae</v>
      </c>
      <c r="C113" s="247" t="s">
        <v>81</v>
      </c>
      <c r="D113" s="248"/>
      <c r="E113" s="248"/>
      <c r="F113" s="249"/>
    </row>
    <row r="114" spans="2:6" ht="15">
      <c r="B114" s="246"/>
      <c r="C114" s="163" t="s">
        <v>16</v>
      </c>
      <c r="D114" s="163" t="s">
        <v>3</v>
      </c>
      <c r="E114" s="163" t="s">
        <v>4</v>
      </c>
      <c r="F114" s="164" t="s">
        <v>5</v>
      </c>
    </row>
    <row r="115" spans="2:6">
      <c r="B115" s="147" t="s">
        <v>28</v>
      </c>
      <c r="C115" s="147">
        <f>C75+C95</f>
        <v>0</v>
      </c>
      <c r="D115" s="147">
        <f t="shared" ref="C115:F117" si="9">D75+D95</f>
        <v>0</v>
      </c>
      <c r="E115" s="147">
        <f t="shared" si="9"/>
        <v>0</v>
      </c>
      <c r="F115" s="147">
        <f t="shared" si="9"/>
        <v>0</v>
      </c>
    </row>
    <row r="116" spans="2:6">
      <c r="B116" s="151" t="s">
        <v>18</v>
      </c>
      <c r="C116" s="151">
        <f t="shared" si="9"/>
        <v>0</v>
      </c>
      <c r="D116" s="151">
        <f t="shared" si="9"/>
        <v>0</v>
      </c>
      <c r="E116" s="151">
        <f t="shared" si="9"/>
        <v>0</v>
      </c>
      <c r="F116" s="151">
        <f t="shared" si="9"/>
        <v>0</v>
      </c>
    </row>
    <row r="117" spans="2:6">
      <c r="B117" s="147" t="s">
        <v>19</v>
      </c>
      <c r="C117" s="147">
        <f t="shared" si="9"/>
        <v>0</v>
      </c>
      <c r="D117" s="147">
        <f t="shared" si="9"/>
        <v>0</v>
      </c>
      <c r="E117" s="147">
        <f t="shared" si="9"/>
        <v>0</v>
      </c>
      <c r="F117" s="147">
        <f t="shared" si="9"/>
        <v>0</v>
      </c>
    </row>
    <row r="118" spans="2:6">
      <c r="B118" s="151" t="s">
        <v>29</v>
      </c>
      <c r="C118" s="151" t="e">
        <f>C78+C81+C98+C101</f>
        <v>#VALUE!</v>
      </c>
      <c r="D118" s="151" t="e">
        <f>D78+D98+D81+D101</f>
        <v>#VALUE!</v>
      </c>
      <c r="E118" s="151" t="e">
        <f>E78+E98+E81+E101</f>
        <v>#VALUE!</v>
      </c>
      <c r="F118" s="151" t="e">
        <f>F78+F98+F81+F101</f>
        <v>#VALUE!</v>
      </c>
    </row>
    <row r="119" spans="2:6">
      <c r="B119" s="147" t="s">
        <v>21</v>
      </c>
      <c r="C119" s="147" t="e">
        <f t="shared" ref="C119:F120" si="10">C79+C99</f>
        <v>#VALUE!</v>
      </c>
      <c r="D119" s="147" t="e">
        <f t="shared" si="10"/>
        <v>#VALUE!</v>
      </c>
      <c r="E119" s="147" t="e">
        <f t="shared" si="10"/>
        <v>#VALUE!</v>
      </c>
      <c r="F119" s="147" t="e">
        <f t="shared" si="10"/>
        <v>#VALUE!</v>
      </c>
    </row>
    <row r="120" spans="2:6">
      <c r="B120" s="151" t="s">
        <v>22</v>
      </c>
      <c r="C120" s="151" t="e">
        <f t="shared" si="10"/>
        <v>#VALUE!</v>
      </c>
      <c r="D120" s="151" t="e">
        <f t="shared" si="10"/>
        <v>#VALUE!</v>
      </c>
      <c r="E120" s="151" t="e">
        <f t="shared" si="10"/>
        <v>#VALUE!</v>
      </c>
      <c r="F120" s="151" t="e">
        <f t="shared" si="10"/>
        <v>#VALUE!</v>
      </c>
    </row>
    <row r="121" spans="2:6">
      <c r="B121" s="147" t="s">
        <v>23</v>
      </c>
      <c r="C121" s="147">
        <f t="shared" ref="C121:F126" si="11">C82+C102</f>
        <v>0</v>
      </c>
      <c r="D121" s="147">
        <f t="shared" si="11"/>
        <v>0</v>
      </c>
      <c r="E121" s="147">
        <f t="shared" si="11"/>
        <v>0</v>
      </c>
      <c r="F121" s="147">
        <f t="shared" si="11"/>
        <v>0</v>
      </c>
    </row>
    <row r="122" spans="2:6">
      <c r="B122" s="151" t="s">
        <v>24</v>
      </c>
      <c r="C122" s="151" t="e">
        <f t="shared" si="11"/>
        <v>#VALUE!</v>
      </c>
      <c r="D122" s="151" t="e">
        <f t="shared" si="11"/>
        <v>#VALUE!</v>
      </c>
      <c r="E122" s="151" t="e">
        <f t="shared" si="11"/>
        <v>#VALUE!</v>
      </c>
      <c r="F122" s="151" t="e">
        <f t="shared" si="11"/>
        <v>#VALUE!</v>
      </c>
    </row>
    <row r="123" spans="2:6">
      <c r="B123" s="147" t="s">
        <v>25</v>
      </c>
      <c r="C123" s="147" t="e">
        <f>C84+C104</f>
        <v>#VALUE!</v>
      </c>
      <c r="D123" s="147" t="e">
        <f>D84+D104</f>
        <v>#VALUE!</v>
      </c>
      <c r="E123" s="147" t="e">
        <f>E84+E104</f>
        <v>#VALUE!</v>
      </c>
      <c r="F123" s="147" t="e">
        <f>F84+F104</f>
        <v>#VALUE!</v>
      </c>
    </row>
    <row r="124" spans="2:6">
      <c r="B124" s="151" t="s">
        <v>127</v>
      </c>
      <c r="C124" s="151" t="e">
        <f>C85+C105</f>
        <v>#VALUE!</v>
      </c>
      <c r="D124" s="151" t="e">
        <f t="shared" si="11"/>
        <v>#VALUE!</v>
      </c>
      <c r="E124" s="151" t="e">
        <f>E85+E105</f>
        <v>#VALUE!</v>
      </c>
      <c r="F124" s="151" t="e">
        <f t="shared" si="11"/>
        <v>#VALUE!</v>
      </c>
    </row>
    <row r="125" spans="2:6">
      <c r="B125" s="169" t="s">
        <v>123</v>
      </c>
      <c r="C125" s="169">
        <f t="shared" si="11"/>
        <v>0</v>
      </c>
      <c r="D125" s="169">
        <f t="shared" si="11"/>
        <v>0</v>
      </c>
      <c r="E125" s="169">
        <f t="shared" si="11"/>
        <v>0</v>
      </c>
      <c r="F125" s="169">
        <f t="shared" si="11"/>
        <v>0</v>
      </c>
    </row>
    <row r="126" spans="2:6">
      <c r="B126" s="151" t="s">
        <v>26</v>
      </c>
      <c r="C126" s="151">
        <f t="shared" si="11"/>
        <v>0</v>
      </c>
      <c r="D126" s="151">
        <f t="shared" si="11"/>
        <v>0</v>
      </c>
      <c r="E126" s="151">
        <f t="shared" si="11"/>
        <v>0</v>
      </c>
      <c r="F126" s="151">
        <f t="shared" si="11"/>
        <v>0</v>
      </c>
    </row>
    <row r="127" spans="2:6">
      <c r="B127" s="147" t="s">
        <v>11</v>
      </c>
      <c r="C127" s="147" t="e">
        <f>SUM(C115:C126)</f>
        <v>#VALUE!</v>
      </c>
      <c r="D127" s="147" t="e">
        <f t="shared" ref="D127:F127" si="12">SUM(D115:D126)</f>
        <v>#VALUE!</v>
      </c>
      <c r="E127" s="147" t="e">
        <f t="shared" si="12"/>
        <v>#VALUE!</v>
      </c>
      <c r="F127" s="147" t="e">
        <f t="shared" si="12"/>
        <v>#VALUE!</v>
      </c>
    </row>
    <row r="128" spans="2:6">
      <c r="C128" s="173"/>
    </row>
  </sheetData>
  <mergeCells count="17">
    <mergeCell ref="B39:B40"/>
    <mergeCell ref="C39:F39"/>
    <mergeCell ref="B18:B20"/>
    <mergeCell ref="D18:D20"/>
    <mergeCell ref="E18:F20"/>
    <mergeCell ref="B28:B29"/>
    <mergeCell ref="C28:F28"/>
    <mergeCell ref="B113:B114"/>
    <mergeCell ref="C113:F113"/>
    <mergeCell ref="B54:B55"/>
    <mergeCell ref="H54:J54"/>
    <mergeCell ref="B73:B74"/>
    <mergeCell ref="C73:F73"/>
    <mergeCell ref="B93:B94"/>
    <mergeCell ref="C93:F93"/>
    <mergeCell ref="H93:J93"/>
    <mergeCell ref="C54:F54"/>
  </mergeCells>
  <hyperlinks>
    <hyperlink ref="G15" r:id="rId1"/>
    <hyperlink ref="G14" r:id="rId2"/>
    <hyperlink ref="G16" r:id="rId3"/>
  </hyperlinks>
  <pageMargins left="0.7" right="0.7" top="0.75" bottom="0.75" header="0.3" footer="0.3"/>
  <pageSetup paperSize="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4337" r:id="rId7" name="Option Button 1">
              <controlPr locked="0" defaultSize="0" autoFill="0" autoLine="0" autoPict="0">
                <anchor moveWithCells="1">
                  <from>
                    <xdr:col>2</xdr:col>
                    <xdr:colOff>19050</xdr:colOff>
                    <xdr:row>17</xdr:row>
                    <xdr:rowOff>38100</xdr:rowOff>
                  </from>
                  <to>
                    <xdr:col>2</xdr:col>
                    <xdr:colOff>1066800</xdr:colOff>
                    <xdr:row>18</xdr:row>
                    <xdr:rowOff>66675</xdr:rowOff>
                  </to>
                </anchor>
              </controlPr>
            </control>
          </mc:Choice>
        </mc:AlternateContent>
        <mc:AlternateContent xmlns:mc="http://schemas.openxmlformats.org/markup-compatibility/2006">
          <mc:Choice Requires="x14">
            <control shapeId="14338" r:id="rId8" name="Option Button 2">
              <controlPr locked="0" defaultSize="0" autoFill="0" autoLine="0" autoPict="0">
                <anchor moveWithCells="1">
                  <from>
                    <xdr:col>2</xdr:col>
                    <xdr:colOff>9525</xdr:colOff>
                    <xdr:row>18</xdr:row>
                    <xdr:rowOff>114300</xdr:rowOff>
                  </from>
                  <to>
                    <xdr:col>2</xdr:col>
                    <xdr:colOff>1038225</xdr:colOff>
                    <xdr:row>19</xdr:row>
                    <xdr:rowOff>142875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F5C1F5F2ADF9B542B29E9058764DD2B7" ma:contentTypeVersion="1" ma:contentTypeDescription="Luo uusi asiakirja." ma:contentTypeScope="" ma:versionID="b2bb4cdbb8186cb5f309104dfaa3a7fb">
  <xsd:schema xmlns:xsd="http://www.w3.org/2001/XMLSchema" xmlns:xs="http://www.w3.org/2001/XMLSchema" xmlns:p="http://schemas.microsoft.com/office/2006/metadata/properties" xmlns:ns1="http://schemas.microsoft.com/sharepoint/v3" xmlns:ns2="5b28e9a0-c7d5-4a8c-ae59-ecccc2082888" targetNamespace="http://schemas.microsoft.com/office/2006/metadata/properties" ma:root="true" ma:fieldsID="4121f8ed4be8a061c7e07d7324d2f131" ns1:_="" ns2:_="">
    <xsd:import namespace="http://schemas.microsoft.com/sharepoint/v3"/>
    <xsd:import namespace="5b28e9a0-c7d5-4a8c-ae59-ecccc2082888"/>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Ajoituksen alkamispäivämäärä" ma:description="Ajoituksen alkamispäivämäärä on julkaisuominaisuuden luoma sivustosarake. Sillä määritetään päivämäärä ja kellonaika, jolloin vierailijat näkevät sivuston ensimmäisen kerran." ma:hidden="true" ma:internalName="PublishingStartDate">
      <xsd:simpleType>
        <xsd:restriction base="dms:Unknown"/>
      </xsd:simpleType>
    </xsd:element>
    <xsd:element name="PublishingExpirationDate" ma:index="12" nillable="true" ma:displayName="Ajoituksen päättymispäivämäärä" ma:description="Ajoituksen päättymispäivämäärä on julkaisuominaisuuden luoma sivustosarake. Sillä määritetään päivämäärä ja kellonaika, jolloin vierailijat eivät enää näe tätä sivustoa."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b28e9a0-c7d5-4a8c-ae59-ecccc2082888" elementFormDefault="qualified">
    <xsd:import namespace="http://schemas.microsoft.com/office/2006/documentManagement/types"/>
    <xsd:import namespace="http://schemas.microsoft.com/office/infopath/2007/PartnerControls"/>
    <xsd:element name="_dlc_DocId" ma:index="8" nillable="true" ma:displayName="Tiedostotunnisteen arvo" ma:description="Tälle kohteelle määritetyn tiedostotunnisteen arvo." ma:internalName="_dlc_DocId" ma:readOnly="true">
      <xsd:simpleType>
        <xsd:restriction base="dms:Text"/>
      </xsd:simpleType>
    </xsd:element>
    <xsd:element name="_dlc_DocIdUrl" ma:index="9" nillable="true" ma:displayName="Tiedostotunniste" ma:description="Tämän tiedoston pysyvä linkki."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Asiakirja" ma:contentTypeID="0x010100099BF248262BFB488195E40894BFFE43" ma:contentTypeVersion="12" ma:contentTypeDescription="Luo uusi asiakirja." ma:contentTypeScope="" ma:versionID="14294e2bc569601858ea3f8a29c949c7">
  <xsd:schema xmlns:xsd="http://www.w3.org/2001/XMLSchema" xmlns:xs="http://www.w3.org/2001/XMLSchema" xmlns:p="http://schemas.microsoft.com/office/2006/metadata/properties" xmlns:ns2="989a35a4-5542-4c83-8b30-9c9759b10c5e" xmlns:ns3="44f47b68-a416-4a18-af82-c21b551740c0" targetNamespace="http://schemas.microsoft.com/office/2006/metadata/properties" ma:root="true" ma:fieldsID="58c09551a2c64ad2576c632a9cd4211d" ns2:_="" ns3:_="">
    <xsd:import namespace="989a35a4-5542-4c83-8b30-9c9759b10c5e"/>
    <xsd:import namespace="44f47b68-a416-4a18-af82-c21b551740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a35a4-5542-4c83-8b30-9c9759b10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f47b68-a416-4a18-af82-c21b551740c0" elementFormDefault="qualified">
    <xsd:import namespace="http://schemas.microsoft.com/office/2006/documentManagement/types"/>
    <xsd:import namespace="http://schemas.microsoft.com/office/infopath/2007/PartnerControls"/>
    <xsd:element name="SharedWithUsers" ma:index="1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BE545A-B31D-4AF7-94CA-741B1792962E}">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ebb82943-49da-4504-a2f3-a33fb2eb95f1"/>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F5BC936-76F8-4BB8-A64E-B3FE77B1653D}"/>
</file>

<file path=customXml/itemProps3.xml><?xml version="1.0" encoding="utf-8"?>
<ds:datastoreItem xmlns:ds="http://schemas.openxmlformats.org/officeDocument/2006/customXml" ds:itemID="{B8D1DC66-8DAE-4671-A0DD-7886C1A5E532}">
  <ds:schemaRefs>
    <ds:schemaRef ds:uri="http://schemas.microsoft.com/sharepoint/v3/contenttype/forms"/>
  </ds:schemaRefs>
</ds:datastoreItem>
</file>

<file path=customXml/itemProps4.xml><?xml version="1.0" encoding="utf-8"?>
<ds:datastoreItem xmlns:ds="http://schemas.openxmlformats.org/officeDocument/2006/customXml" ds:itemID="{E80BC6ED-E07E-4DD5-8A7B-2DE994E5FF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18</vt:i4>
      </vt:variant>
    </vt:vector>
  </HeadingPairs>
  <TitlesOfParts>
    <vt:vector size="18" baseType="lpstr">
      <vt:lpstr>Etusivu</vt:lpstr>
      <vt:lpstr>Ohje</vt:lpstr>
      <vt:lpstr>Tulokset</vt:lpstr>
      <vt:lpstr>2017</vt:lpstr>
      <vt:lpstr>2018</vt:lpstr>
      <vt:lpstr>2019</vt:lpstr>
      <vt:lpstr>2020</vt:lpstr>
      <vt:lpstr>2021</vt:lpstr>
      <vt:lpstr>2022</vt:lpstr>
      <vt:lpstr>2023</vt:lpstr>
      <vt:lpstr>2024</vt:lpstr>
      <vt:lpstr>2025</vt:lpstr>
      <vt:lpstr>2026</vt:lpstr>
      <vt:lpstr>2027</vt:lpstr>
      <vt:lpstr>2028</vt:lpstr>
      <vt:lpstr>Omat taustalaskelmat</vt:lpstr>
      <vt:lpstr>Käsittely</vt:lpstr>
      <vt:lpstr>Petra</vt:lpstr>
    </vt:vector>
  </TitlesOfParts>
  <Company>Ympäristöhallinto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Ukkonen Aino</dc:creator>
  <cp:lastModifiedBy>Riihimäki Helmi</cp:lastModifiedBy>
  <cp:revision/>
  <dcterms:created xsi:type="dcterms:W3CDTF">2018-08-23T07:00:35Z</dcterms:created>
  <dcterms:modified xsi:type="dcterms:W3CDTF">2019-08-20T05:30:29Z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0x010100099BF248262BFB488195E40894BFFE43</vt:lpwstr>
  </property>
  <property fmtid="{D5CDD505-2E9C-101B-9397-08002B2CF9AE}" pid="3" name="_dlc_DocIdItemGuid">
    <vt:lpwstr>7d4da071-b0d4-4bf3-86d0-d69a18201b90</vt:lpwstr>
  </property>
</Properties>
</file>